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autoCompressPictures="0"/>
  <mc:AlternateContent xmlns:mc="http://schemas.openxmlformats.org/markup-compatibility/2006">
    <mc:Choice Requires="x15">
      <x15ac:absPath xmlns:x15ac="http://schemas.microsoft.com/office/spreadsheetml/2010/11/ac" url="K:\Research Grants and Contracts\4. 2024 Grant Admin Forms &amp; Templates\Budget\"/>
    </mc:Choice>
  </mc:AlternateContent>
  <xr:revisionPtr revIDLastSave="0" documentId="8_{1061EC13-680F-4DDD-A384-574DB45DC7A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KU" sheetId="1" r:id="rId1"/>
    <sheet name="% Effort &amp; Hourly Rate" sheetId="3" r:id="rId2"/>
    <sheet name="Person Months" sheetId="2" r:id="rId3"/>
  </sheets>
  <definedNames>
    <definedName name="_xlnm.Print_Area" localSheetId="0">NKU!$A$1:$G$66</definedName>
  </definedNames>
  <calcPr calcId="191029" refMode="R1C1" iterate="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2" i="1" l="1"/>
  <c r="F62" i="1"/>
  <c r="E62" i="1"/>
  <c r="C47" i="1"/>
  <c r="H47" i="1" s="1"/>
  <c r="G30" i="1"/>
  <c r="F30" i="1"/>
  <c r="E30" i="1"/>
  <c r="D30" i="1"/>
  <c r="G29" i="1"/>
  <c r="F29" i="1"/>
  <c r="E29" i="1"/>
  <c r="D29" i="1"/>
  <c r="C30" i="1"/>
  <c r="C29" i="1"/>
  <c r="G26" i="1"/>
  <c r="G25" i="1"/>
  <c r="F26" i="1"/>
  <c r="F25" i="1"/>
  <c r="E26" i="1"/>
  <c r="E25" i="1"/>
  <c r="D26" i="1"/>
  <c r="D25" i="1"/>
  <c r="C26" i="1"/>
  <c r="C25" i="1"/>
  <c r="H57" i="1"/>
  <c r="H56" i="1"/>
  <c r="H55" i="1"/>
  <c r="H54" i="1"/>
  <c r="H53" i="1"/>
  <c r="H52" i="1"/>
  <c r="H51" i="1"/>
  <c r="H50" i="1"/>
  <c r="H49" i="1"/>
  <c r="H46" i="1"/>
  <c r="H45" i="1"/>
  <c r="H44" i="1"/>
  <c r="H43" i="1"/>
  <c r="H41" i="1"/>
  <c r="H40" i="1"/>
  <c r="H39" i="1"/>
  <c r="H37" i="1"/>
  <c r="H36" i="1"/>
  <c r="H16" i="1"/>
  <c r="H15" i="1"/>
  <c r="H10" i="1"/>
  <c r="H9" i="1"/>
  <c r="O8" i="1"/>
  <c r="J8" i="1"/>
  <c r="G8" i="1"/>
  <c r="G24" i="1" s="1"/>
  <c r="F8" i="1"/>
  <c r="F24" i="1" s="1"/>
  <c r="E8" i="1"/>
  <c r="E24" i="1" s="1"/>
  <c r="D8" i="1"/>
  <c r="D24" i="1" s="1"/>
  <c r="C8" i="1"/>
  <c r="C24" i="1" s="1"/>
  <c r="H30" i="1" l="1"/>
  <c r="H29" i="1"/>
  <c r="H26" i="1"/>
  <c r="H25" i="1"/>
  <c r="H24" i="1"/>
  <c r="H8" i="1"/>
  <c r="G14" i="1"/>
  <c r="F14" i="1"/>
  <c r="G10" i="1"/>
  <c r="F10" i="1"/>
  <c r="G9" i="1"/>
  <c r="F9" i="1"/>
  <c r="G7" i="1"/>
  <c r="G23" i="1" s="1"/>
  <c r="F7" i="1"/>
  <c r="F58" i="1"/>
  <c r="F47" i="1"/>
  <c r="F41" i="1"/>
  <c r="F37" i="1"/>
  <c r="F17" i="1"/>
  <c r="F31" i="1" s="1"/>
  <c r="F16" i="1"/>
  <c r="F15" i="1"/>
  <c r="E58" i="1"/>
  <c r="E47" i="1"/>
  <c r="E41" i="1"/>
  <c r="E37" i="1"/>
  <c r="E17" i="1"/>
  <c r="E31" i="1" s="1"/>
  <c r="E16" i="1"/>
  <c r="E15" i="1"/>
  <c r="E14" i="1"/>
  <c r="E28" i="1" s="1"/>
  <c r="E10" i="1"/>
  <c r="E9" i="1"/>
  <c r="E7" i="1"/>
  <c r="C16" i="1"/>
  <c r="G16" i="1"/>
  <c r="D16" i="1"/>
  <c r="C15" i="1"/>
  <c r="E12" i="1" l="1"/>
  <c r="E23" i="1"/>
  <c r="F20" i="1"/>
  <c r="F28" i="1"/>
  <c r="F12" i="1"/>
  <c r="F23" i="1"/>
  <c r="E20" i="1"/>
  <c r="E21" i="1" s="1"/>
  <c r="G58" i="1"/>
  <c r="D58" i="1"/>
  <c r="C58" i="1"/>
  <c r="G47" i="1"/>
  <c r="D47" i="1"/>
  <c r="G41" i="1"/>
  <c r="D41" i="1"/>
  <c r="C41" i="1"/>
  <c r="H58" i="1" l="1"/>
  <c r="F21" i="1"/>
  <c r="F33" i="1"/>
  <c r="F34" i="1" s="1"/>
  <c r="F59" i="1" s="1"/>
  <c r="F60" i="1" s="1"/>
  <c r="F61" i="1" s="1"/>
  <c r="E33" i="1"/>
  <c r="E34" i="1" s="1"/>
  <c r="G15" i="1"/>
  <c r="G28" i="1"/>
  <c r="E59" i="1" l="1"/>
  <c r="G17" i="1"/>
  <c r="G31" i="1" s="1"/>
  <c r="D15" i="1"/>
  <c r="D14" i="1"/>
  <c r="D28" i="1" s="1"/>
  <c r="D7" i="1"/>
  <c r="D23" i="1" s="1"/>
  <c r="E60" i="1" l="1"/>
  <c r="O9" i="1"/>
  <c r="N9" i="1"/>
  <c r="J9" i="1"/>
  <c r="E61" i="1" l="1"/>
  <c r="C9" i="1"/>
  <c r="D9" i="1"/>
  <c r="D17" i="1"/>
  <c r="D31" i="1" s="1"/>
  <c r="C17" i="1"/>
  <c r="C14" i="1"/>
  <c r="C28" i="1" s="1"/>
  <c r="C7" i="1"/>
  <c r="C23" i="1" s="1"/>
  <c r="C31" i="1" l="1"/>
  <c r="H31" i="1" s="1"/>
  <c r="H17" i="1"/>
  <c r="D33" i="1"/>
  <c r="H28" i="1"/>
  <c r="H14" i="1"/>
  <c r="H7" i="1"/>
  <c r="O14" i="1"/>
  <c r="J14" i="1"/>
  <c r="O10" i="1"/>
  <c r="J10" i="1"/>
  <c r="O7" i="1"/>
  <c r="J7" i="1"/>
  <c r="C33" i="1" l="1"/>
  <c r="H23" i="1"/>
  <c r="D10" i="1"/>
  <c r="B33" i="3"/>
  <c r="B25" i="3"/>
  <c r="B16" i="3"/>
  <c r="B6" i="3"/>
  <c r="B27" i="3"/>
  <c r="B28" i="3" s="1"/>
  <c r="B35" i="3"/>
  <c r="B36" i="3" s="1"/>
  <c r="B14" i="3"/>
  <c r="B19" i="3" s="1"/>
  <c r="B20" i="3" s="1"/>
  <c r="B4" i="3"/>
  <c r="B9" i="3" s="1"/>
  <c r="B10" i="3" s="1"/>
  <c r="B17" i="3" l="1"/>
  <c r="G20" i="1" l="1"/>
  <c r="G37" i="1"/>
  <c r="D20" i="1" l="1"/>
  <c r="C20" i="1"/>
  <c r="H20" i="1" s="1"/>
  <c r="D37" i="1" l="1"/>
  <c r="C37" i="1"/>
  <c r="H11" i="2"/>
  <c r="E11" i="2"/>
  <c r="K7" i="1" s="1"/>
  <c r="B11" i="2"/>
  <c r="B7" i="3"/>
  <c r="N10" i="1" l="1"/>
  <c r="C10" i="1"/>
  <c r="G33" i="1" l="1"/>
  <c r="H33" i="1" s="1"/>
  <c r="G12" i="1"/>
  <c r="D12" i="1"/>
  <c r="D21" i="1" s="1"/>
  <c r="G21" i="1" l="1"/>
  <c r="D34" i="1"/>
  <c r="C12" i="1"/>
  <c r="C21" i="1" l="1"/>
  <c r="H21" i="1" s="1"/>
  <c r="H12" i="1"/>
  <c r="G34" i="1"/>
  <c r="D59" i="1"/>
  <c r="C34" i="1" l="1"/>
  <c r="H34" i="1" s="1"/>
  <c r="G59" i="1"/>
  <c r="G60" i="1" s="1"/>
  <c r="D60" i="1"/>
  <c r="D61" i="1" s="1"/>
  <c r="D62" i="1" s="1"/>
  <c r="C59" i="1" l="1"/>
  <c r="G61" i="1"/>
  <c r="H59" i="1" l="1"/>
  <c r="C60" i="1"/>
  <c r="H60" i="1" s="1"/>
  <c r="C64" i="1"/>
  <c r="C61" i="1" l="1"/>
  <c r="C65" i="1" l="1"/>
  <c r="C66" i="1" s="1"/>
  <c r="C62" i="1"/>
  <c r="H62" i="1"/>
  <c r="H61" i="1"/>
</calcChain>
</file>

<file path=xl/sharedStrings.xml><?xml version="1.0" encoding="utf-8"?>
<sst xmlns="http://schemas.openxmlformats.org/spreadsheetml/2006/main" count="172" uniqueCount="140">
  <si>
    <t>YEAR 1</t>
  </si>
  <si>
    <t>Comments</t>
  </si>
  <si>
    <t>A.  SENIOR PERSONNEL</t>
  </si>
  <si>
    <t>12 month</t>
  </si>
  <si>
    <t>Total Senior Personnel</t>
  </si>
  <si>
    <t>B.  OTHER PERSONNEL</t>
  </si>
  <si>
    <t>Total Other Personnel</t>
  </si>
  <si>
    <t>TOTAL SALARIES AND WAGES  (A + B)</t>
  </si>
  <si>
    <t>C.  FRINGE BENEFITS</t>
  </si>
  <si>
    <t>TOTAL SALARIES, WAGES AND FRINGE BENEFITS (A + B + C)</t>
  </si>
  <si>
    <t xml:space="preserve"> </t>
  </si>
  <si>
    <t>3 month</t>
  </si>
  <si>
    <t>9 month</t>
  </si>
  <si>
    <t>Summer Term</t>
  </si>
  <si>
    <t>Academic Year</t>
  </si>
  <si>
    <t>Calendar Year</t>
  </si>
  <si>
    <t xml:space="preserve">  % effort </t>
  </si>
  <si>
    <t xml:space="preserve">         PM</t>
  </si>
  <si>
    <t xml:space="preserve">  % effort</t>
  </si>
  <si>
    <t xml:space="preserve">        PM</t>
  </si>
  <si>
    <t>Instructions:</t>
  </si>
  <si>
    <t>To use the chart simply insert the percent effort (full number, no decimal) that you want to convert and</t>
  </si>
  <si>
    <t xml:space="preserve">hit enter.  </t>
  </si>
  <si>
    <t>To fill out the budget forms for the SF 424 R&amp;R grantees will need to convert percent-of-effort to person months.  Below are</t>
  </si>
  <si>
    <t>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</si>
  <si>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</si>
  <si>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</si>
  <si>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</si>
  <si>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Academic Year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</si>
  <si>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</si>
  <si>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</si>
  <si>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</si>
  <si>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be$18,000 (6,000 multiplied by 3 Calendar Year months).</t>
  </si>
  <si>
    <t>More info…</t>
  </si>
  <si>
    <t xml:space="preserve">Conversion of percentage of effort to person months is straight-forward. To calculate person months, multiply the percentage of your effort </t>
  </si>
  <si>
    <t>associated with the project times the number of months of your appointment. For example:</t>
  </si>
  <si>
    <r>
      <t xml:space="preserve">  25% of a 9 month </t>
    </r>
    <r>
      <rPr>
        <b/>
        <sz val="8"/>
        <color indexed="8"/>
        <rFont val="Arial"/>
        <family val="2"/>
      </rPr>
      <t>academic year</t>
    </r>
    <r>
      <rPr>
        <sz val="8"/>
        <color indexed="8"/>
        <rFont val="Arial"/>
        <family val="2"/>
      </rPr>
      <t xml:space="preserve"> appointment equals 2.25 (AY) person months (9 x .25= 2.25)</t>
    </r>
  </si>
  <si>
    <r>
      <t xml:space="preserve">  10% of a 12 month </t>
    </r>
    <r>
      <rPr>
        <b/>
        <sz val="8"/>
        <color indexed="8"/>
        <rFont val="Arial"/>
        <family val="2"/>
      </rPr>
      <t>calendar</t>
    </r>
    <r>
      <rPr>
        <sz val="8"/>
        <color indexed="8"/>
        <rFont val="Arial"/>
        <family val="2"/>
      </rPr>
      <t xml:space="preserve"> appointment equals 1.2 (CY) person months (12 x .10 = 1.2)</t>
    </r>
  </si>
  <si>
    <r>
      <t xml:space="preserve">  35% of a 3 month </t>
    </r>
    <r>
      <rPr>
        <b/>
        <sz val="8"/>
        <color indexed="8"/>
        <rFont val="Arial"/>
        <family val="2"/>
      </rPr>
      <t>summer term</t>
    </r>
    <r>
      <rPr>
        <sz val="8"/>
        <color indexed="8"/>
        <rFont val="Arial"/>
        <family val="2"/>
      </rPr>
      <t xml:space="preserve"> appointment equals 1.05 (SM) person months (3 x .35= 1.05)</t>
    </r>
  </si>
  <si>
    <t>Another example:</t>
  </si>
  <si>
    <t xml:space="preserve">If the regular pay schedule of an institution is a 9 month academic year and the PI will devote 9 months at 30% time/effort and 3 months summer term at 30% time/effort to the project, </t>
  </si>
  <si>
    <t xml:space="preserve"> then 2.7 academic months and .9 summer months should be listed in the academic and summer term blocks of the application (9 x 30% = 2.7 person months; 3 x 30%= .9)</t>
  </si>
  <si>
    <t>YEAR 2</t>
  </si>
  <si>
    <t>Total Fringe Benefits</t>
  </si>
  <si>
    <t>Total Other Direct Costs</t>
  </si>
  <si>
    <r>
      <t xml:space="preserve">Comments </t>
    </r>
    <r>
      <rPr>
        <sz val="11"/>
        <rFont val="Arial"/>
        <family val="2"/>
      </rPr>
      <t>(list #, hrly rate, hrs/wk, wks)</t>
    </r>
  </si>
  <si>
    <t>TOTAL DIRECT COST</t>
  </si>
  <si>
    <t>Total Participant/Trainee Support Costs</t>
  </si>
  <si>
    <t>E. TRAVEL</t>
  </si>
  <si>
    <t>F. PARTICIPANT/TRAINEE SUPPORT COSTS</t>
  </si>
  <si>
    <t>G. OTHER DIRECT COSTS</t>
  </si>
  <si>
    <t xml:space="preserve">Total Equipment </t>
  </si>
  <si>
    <t>D. EQUIPMENT (List item and Dollar amount for each item exceeding $5,000)</t>
  </si>
  <si>
    <t xml:space="preserve">H. TOTAL DIRECT COSTS (A THROUGH G) </t>
  </si>
  <si>
    <t>J. TOTAL DIRECT AND INDIRECT COSTS</t>
  </si>
  <si>
    <t>TOTAL PROJECT COST (TOTAL DIRECT COSTS + TOTAL INDIRECT COSTS)</t>
  </si>
  <si>
    <t xml:space="preserve">PI: </t>
  </si>
  <si>
    <t>YEAR 3</t>
  </si>
  <si>
    <t>9 Month Administrative Faculty:</t>
  </si>
  <si>
    <t>12 Month Staff and/or 12 Month Administrative Faculty:</t>
  </si>
  <si>
    <t xml:space="preserve">Hours Devoted to the Project </t>
  </si>
  <si>
    <t>Hours Devoted to the Project</t>
  </si>
  <si>
    <t>Hourly Rate</t>
  </si>
  <si>
    <t>Salary</t>
  </si>
  <si>
    <t>Houlry Rate</t>
  </si>
  <si>
    <t>9 Month Teaching Faculty:</t>
  </si>
  <si>
    <t xml:space="preserve"># of Hours on Project </t>
  </si>
  <si>
    <t># of Released Courses</t>
  </si>
  <si>
    <t>Person Months</t>
  </si>
  <si>
    <t>% Effort</t>
  </si>
  <si>
    <t># of Weeks in Calendar Year</t>
  </si>
  <si>
    <t>Calendar Year Salary</t>
  </si>
  <si>
    <t>Monthly Salary</t>
  </si>
  <si>
    <t>Academic Year Salary</t>
  </si>
  <si>
    <t>% Course Release Effort</t>
  </si>
  <si>
    <t>% Summer Effort</t>
  </si>
  <si>
    <t>Calendar Year % Effort</t>
  </si>
  <si>
    <t>Summer % Effort</t>
  </si>
  <si>
    <t>Academic Year % Effort</t>
  </si>
  <si>
    <r>
      <t xml:space="preserve">3 Month Summer Term </t>
    </r>
    <r>
      <rPr>
        <sz val="10"/>
        <color theme="1"/>
        <rFont val="Arial"/>
        <family val="2"/>
      </rPr>
      <t>(for 9 Month Administrative/Teaching Faculty)</t>
    </r>
    <r>
      <rPr>
        <b/>
        <sz val="10"/>
        <color theme="1"/>
        <rFont val="Arial"/>
        <family val="2"/>
      </rPr>
      <t>:</t>
    </r>
  </si>
  <si>
    <t># of Weeks in Academic Year</t>
  </si>
  <si>
    <t># of Hours Worked in Calendar Year</t>
  </si>
  <si>
    <t># of Hours Worked in Academic Year</t>
  </si>
  <si>
    <t>Total Courses in Academic Year</t>
  </si>
  <si>
    <t># of Weeks in Summer Term</t>
  </si>
  <si>
    <t># of Weeks Worked in Summer Term</t>
  </si>
  <si>
    <t>Total Travel</t>
  </si>
  <si>
    <t>EXAMPLE - 9 Month Admin Faculty - 1 course release (12.5%)</t>
  </si>
  <si>
    <t>EXAMPLE - 9 Month Admin Faculty - 1 month summer effort</t>
  </si>
  <si>
    <t>3. EXAMPLE - Professional Staff</t>
  </si>
  <si>
    <t>Yearly Raise</t>
  </si>
  <si>
    <t>4. EXAMPLE - Graduate Assistants</t>
  </si>
  <si>
    <t>5. EXAMPLE - Undergraduate Students</t>
  </si>
  <si>
    <t>6. EXAMPLE - Hourly Workers</t>
  </si>
  <si>
    <t xml:space="preserve">           *Note - health and retirement included at minimum of 20 hrs/wk</t>
  </si>
  <si>
    <t>Fringe Rate</t>
  </si>
  <si>
    <t>Fringe benefits rate x salary</t>
  </si>
  <si>
    <t>Fringe benefits rate x wages</t>
  </si>
  <si>
    <t xml:space="preserve">Enter Whole Numbers on these lines </t>
  </si>
  <si>
    <t>Name - Faculty, summer/without retirement</t>
  </si>
  <si>
    <t>Name - Faculty, academic/with retirement</t>
  </si>
  <si>
    <t>Modified Total Direct Costs</t>
  </si>
  <si>
    <t xml:space="preserve">EXAMPLE - Faculty, academic </t>
  </si>
  <si>
    <t>EXAMPLE - Faculty, summer</t>
  </si>
  <si>
    <t>Professional Staff - calendar</t>
  </si>
  <si>
    <t>Graduate Assistants - calendar</t>
  </si>
  <si>
    <t>Undergraduate Students - calendar</t>
  </si>
  <si>
    <t>Hourly Workers - calendar</t>
  </si>
  <si>
    <t>Subawards (amount over $25,000)</t>
  </si>
  <si>
    <t>Subawards (amount up to $25,000)</t>
  </si>
  <si>
    <t>Materials &amp; Supplies</t>
  </si>
  <si>
    <t>Publication Costs</t>
  </si>
  <si>
    <t>Consultant Fees (external to NKU)</t>
  </si>
  <si>
    <t>Other:</t>
  </si>
  <si>
    <t>Tuition Remission                   (graduate/undergraduate assistants)</t>
  </si>
  <si>
    <t>Participant Stipends</t>
  </si>
  <si>
    <t>Participant Travel</t>
  </si>
  <si>
    <t>Participant Other</t>
  </si>
  <si>
    <t>Foreign Travel</t>
  </si>
  <si>
    <t>Domestic Travel (U.S., Canada, Mexico)</t>
  </si>
  <si>
    <t>EXAMPLE - 19 hours/week @ $20/hr during Calendar Year (# weeks)</t>
  </si>
  <si>
    <t>EXAMPLE - 20 hours/week @ $8.75/hr during the Calendar Year (# weeks)</t>
  </si>
  <si>
    <r>
      <t>EXAMPLE - 20 hours/week @ $15/hr during the Calendar Year (</t>
    </r>
    <r>
      <rPr>
        <b/>
        <sz val="11"/>
        <rFont val="Arial"/>
        <family val="2"/>
      </rPr>
      <t>#</t>
    </r>
    <r>
      <rPr>
        <sz val="11"/>
        <rFont val="Arial"/>
        <family val="2"/>
      </rPr>
      <t xml:space="preserve"> weeks)</t>
    </r>
  </si>
  <si>
    <t>EXAMPLE - 12 month professional staff - effort %</t>
  </si>
  <si>
    <t>(TDC less exclusions of equipment, participant support, subawards over $25k, tuition)</t>
  </si>
  <si>
    <t>Participant Subsistence (Housing)</t>
  </si>
  <si>
    <r>
      <t>I. TOTAL INDIRECT COSTS (</t>
    </r>
    <r>
      <rPr>
        <b/>
        <sz val="11"/>
        <color rgb="FFFF0000"/>
        <rFont val="Arial"/>
        <family val="2"/>
      </rPr>
      <t>40%</t>
    </r>
    <r>
      <rPr>
        <b/>
        <sz val="11"/>
        <rFont val="Arial"/>
        <family val="2"/>
      </rPr>
      <t xml:space="preserve"> OF MODIFIED TOTAL DIRECT COSTS)</t>
    </r>
  </si>
  <si>
    <t xml:space="preserve">Project Title: </t>
  </si>
  <si>
    <t xml:space="preserve">Funder: </t>
  </si>
  <si>
    <t>XX/XX/XXXX - XX/XX/XXXX</t>
  </si>
  <si>
    <t xml:space="preserve"> Project Dates: </t>
  </si>
  <si>
    <t>TOTAL INDIRECT COST (40% OF DIRECT COSTS)</t>
  </si>
  <si>
    <t>YEAR 4</t>
  </si>
  <si>
    <t>YEAR 5</t>
  </si>
  <si>
    <t>GMS #:</t>
  </si>
  <si>
    <t>For Personnel sections, please enter data into the yellow highlighed fields below to populate salaries/wages</t>
  </si>
  <si>
    <t>PROJECT TOTAL</t>
  </si>
  <si>
    <t xml:space="preserve">Professional Staff - </t>
  </si>
  <si>
    <t>Name - Professional Staff</t>
  </si>
  <si>
    <t>*IDC Rate good through 06/30/2028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</si>
</sst>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  <numFmt numFmtId="167" formatCode="&quot;$&quot;#,##0"/>
  </numFmts>
  <fonts count="31">
    <font>
      <sz val="11"/>
      <color theme="1"/>
      <name val="Calibri"/>
      <family val="2"/>
      <scheme val="minor"/>
    </font>
    <font>
      <sz val="12"/>
      <name val="CG Times (WN)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Arial"/>
      <family val="2"/>
    </font>
    <font>
      <sz val="9"/>
      <color indexed="20"/>
      <name val="Arial"/>
      <family val="2"/>
    </font>
    <font>
      <u/>
      <sz val="9"/>
      <color indexed="20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4" tint="-0.249977111117893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9847407452621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 style="thin">
        <color theme="0" tint="-0.1499984740745262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 style="medium">
        <color auto="1"/>
      </right>
      <top style="thin">
        <color theme="0" tint="-0.14999847407452621"/>
      </top>
      <bottom style="medium">
        <color indexed="64"/>
      </bottom>
      <diagonal/>
    </border>
    <border>
      <left style="medium">
        <color auto="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medium">
        <color indexed="64"/>
      </bottom>
      <diagonal/>
    </border>
    <border>
      <left style="medium">
        <color auto="1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auto="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0" tint="-0.14999847407452621"/>
      </right>
      <top style="medium">
        <color indexed="64"/>
      </top>
      <bottom/>
      <diagonal/>
    </border>
    <border>
      <left style="medium">
        <color auto="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auto="1"/>
      </right>
      <top/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auto="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auto="1"/>
      </right>
      <top/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indexed="64"/>
      </bottom>
      <diagonal/>
    </border>
    <border>
      <left style="thin">
        <color theme="0"/>
      </left>
      <right/>
      <top/>
      <bottom style="medium">
        <color auto="1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auto="1"/>
      </right>
      <top style="thin">
        <color theme="0" tint="-0.14999847407452621"/>
      </top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8" fillId="0" borderId="0" xfId="0" applyFont="1" applyAlignment="1">
      <alignment horizontal="left" indent="8"/>
    </xf>
    <xf numFmtId="0" fontId="5" fillId="0" borderId="1" xfId="0" applyFont="1" applyBorder="1"/>
    <xf numFmtId="0" fontId="9" fillId="2" borderId="3" xfId="0" applyFont="1" applyFill="1" applyBorder="1"/>
    <xf numFmtId="2" fontId="9" fillId="2" borderId="0" xfId="0" applyNumberFormat="1" applyFont="1" applyFill="1"/>
    <xf numFmtId="0" fontId="5" fillId="2" borderId="2" xfId="0" applyFont="1" applyFill="1" applyBorder="1"/>
    <xf numFmtId="2" fontId="5" fillId="2" borderId="2" xfId="0" applyNumberFormat="1" applyFont="1" applyFill="1" applyBorder="1"/>
    <xf numFmtId="0" fontId="10" fillId="0" borderId="0" xfId="0" applyFont="1"/>
    <xf numFmtId="2" fontId="10" fillId="0" borderId="0" xfId="0" applyNumberFormat="1" applyFont="1"/>
    <xf numFmtId="0" fontId="8" fillId="0" borderId="0" xfId="0" applyFont="1"/>
    <xf numFmtId="2" fontId="0" fillId="0" borderId="0" xfId="0" applyNumberFormat="1"/>
    <xf numFmtId="0" fontId="11" fillId="0" borderId="0" xfId="0" applyFont="1" applyAlignment="1">
      <alignment horizontal="left" indent="1"/>
    </xf>
    <xf numFmtId="0" fontId="3" fillId="0" borderId="0" xfId="1" applyFont="1" applyAlignment="1">
      <alignment vertical="top"/>
    </xf>
    <xf numFmtId="0" fontId="17" fillId="0" borderId="7" xfId="1" applyFont="1" applyBorder="1"/>
    <xf numFmtId="0" fontId="16" fillId="0" borderId="9" xfId="1" applyFont="1" applyBorder="1"/>
    <xf numFmtId="0" fontId="17" fillId="3" borderId="7" xfId="1" applyFont="1" applyFill="1" applyBorder="1" applyAlignment="1">
      <alignment vertical="top"/>
    </xf>
    <xf numFmtId="0" fontId="17" fillId="3" borderId="4" xfId="1" applyFont="1" applyFill="1" applyBorder="1" applyAlignment="1">
      <alignment vertical="top"/>
    </xf>
    <xf numFmtId="0" fontId="16" fillId="0" borderId="7" xfId="1" applyFont="1" applyBorder="1"/>
    <xf numFmtId="0" fontId="15" fillId="4" borderId="18" xfId="1" applyFont="1" applyFill="1" applyBorder="1" applyAlignment="1">
      <alignment horizontal="right"/>
    </xf>
    <xf numFmtId="0" fontId="15" fillId="3" borderId="19" xfId="1" applyFont="1" applyFill="1" applyBorder="1" applyAlignment="1">
      <alignment horizontal="right"/>
    </xf>
    <xf numFmtId="0" fontId="16" fillId="0" borderId="17" xfId="1" applyFont="1" applyBorder="1"/>
    <xf numFmtId="0" fontId="17" fillId="3" borderId="22" xfId="1" applyFont="1" applyFill="1" applyBorder="1"/>
    <xf numFmtId="0" fontId="15" fillId="3" borderId="23" xfId="1" applyFont="1" applyFill="1" applyBorder="1" applyAlignment="1">
      <alignment horizontal="right"/>
    </xf>
    <xf numFmtId="0" fontId="16" fillId="0" borderId="25" xfId="1" applyFont="1" applyBorder="1"/>
    <xf numFmtId="0" fontId="15" fillId="0" borderId="26" xfId="1" applyFont="1" applyBorder="1" applyAlignment="1">
      <alignment horizontal="right"/>
    </xf>
    <xf numFmtId="0" fontId="19" fillId="0" borderId="0" xfId="1" applyFont="1"/>
    <xf numFmtId="0" fontId="16" fillId="0" borderId="0" xfId="1" applyFont="1"/>
    <xf numFmtId="0" fontId="16" fillId="5" borderId="27" xfId="1" applyFont="1" applyFill="1" applyBorder="1"/>
    <xf numFmtId="0" fontId="15" fillId="4" borderId="13" xfId="1" applyFont="1" applyFill="1" applyBorder="1" applyAlignment="1">
      <alignment horizontal="right" wrapText="1"/>
    </xf>
    <xf numFmtId="0" fontId="17" fillId="3" borderId="6" xfId="1" applyFont="1" applyFill="1" applyBorder="1"/>
    <xf numFmtId="0" fontId="17" fillId="3" borderId="31" xfId="1" applyFont="1" applyFill="1" applyBorder="1" applyAlignment="1">
      <alignment vertical="top"/>
    </xf>
    <xf numFmtId="0" fontId="17" fillId="3" borderId="31" xfId="1" applyFont="1" applyFill="1" applyBorder="1" applyAlignment="1">
      <alignment horizontal="left" vertical="top"/>
    </xf>
    <xf numFmtId="0" fontId="17" fillId="3" borderId="32" xfId="1" applyFont="1" applyFill="1" applyBorder="1" applyAlignment="1">
      <alignment vertical="top" wrapText="1"/>
    </xf>
    <xf numFmtId="0" fontId="17" fillId="3" borderId="32" xfId="1" applyFont="1" applyFill="1" applyBorder="1"/>
    <xf numFmtId="0" fontId="17" fillId="3" borderId="32" xfId="1" applyFont="1" applyFill="1" applyBorder="1" applyAlignment="1">
      <alignment horizontal="left"/>
    </xf>
    <xf numFmtId="0" fontId="16" fillId="5" borderId="28" xfId="1" applyFont="1" applyFill="1" applyBorder="1" applyAlignment="1">
      <alignment vertical="top"/>
    </xf>
    <xf numFmtId="0" fontId="15" fillId="4" borderId="14" xfId="1" applyFont="1" applyFill="1" applyBorder="1" applyAlignment="1">
      <alignment horizontal="right" wrapText="1"/>
    </xf>
    <xf numFmtId="164" fontId="2" fillId="0" borderId="0" xfId="1" applyNumberFormat="1" applyFont="1" applyAlignment="1">
      <alignment horizontal="center"/>
    </xf>
    <xf numFmtId="164" fontId="2" fillId="3" borderId="12" xfId="1" applyNumberFormat="1" applyFont="1" applyFill="1" applyBorder="1" applyAlignment="1">
      <alignment vertical="top"/>
    </xf>
    <xf numFmtId="164" fontId="23" fillId="0" borderId="11" xfId="1" applyNumberFormat="1" applyFont="1" applyBorder="1" applyAlignment="1">
      <alignment vertical="top"/>
    </xf>
    <xf numFmtId="164" fontId="23" fillId="0" borderId="13" xfId="1" applyNumberFormat="1" applyFont="1" applyBorder="1" applyAlignment="1">
      <alignment vertical="top"/>
    </xf>
    <xf numFmtId="164" fontId="22" fillId="0" borderId="0" xfId="1" applyNumberFormat="1" applyFont="1"/>
    <xf numFmtId="10" fontId="20" fillId="0" borderId="6" xfId="1" applyNumberFormat="1" applyFont="1" applyBorder="1" applyAlignment="1">
      <alignment horizontal="center" vertical="top" wrapText="1"/>
    </xf>
    <xf numFmtId="10" fontId="23" fillId="0" borderId="11" xfId="1" applyNumberFormat="1" applyFont="1" applyBorder="1" applyAlignment="1">
      <alignment vertical="top"/>
    </xf>
    <xf numFmtId="10" fontId="23" fillId="0" borderId="13" xfId="1" applyNumberFormat="1" applyFont="1" applyBorder="1" applyAlignment="1">
      <alignment vertical="top"/>
    </xf>
    <xf numFmtId="10" fontId="22" fillId="0" borderId="0" xfId="1" applyNumberFormat="1" applyFont="1"/>
    <xf numFmtId="2" fontId="2" fillId="0" borderId="13" xfId="1" applyNumberFormat="1" applyFont="1" applyBorder="1" applyAlignment="1">
      <alignment vertical="top"/>
    </xf>
    <xf numFmtId="2" fontId="23" fillId="0" borderId="11" xfId="1" applyNumberFormat="1" applyFont="1" applyBorder="1" applyAlignment="1">
      <alignment vertical="top"/>
    </xf>
    <xf numFmtId="2" fontId="23" fillId="0" borderId="13" xfId="1" applyNumberFormat="1" applyFont="1" applyBorder="1" applyAlignment="1">
      <alignment vertical="top"/>
    </xf>
    <xf numFmtId="2" fontId="2" fillId="3" borderId="8" xfId="1" applyNumberFormat="1" applyFont="1" applyFill="1" applyBorder="1"/>
    <xf numFmtId="2" fontId="22" fillId="0" borderId="0" xfId="1" applyNumberFormat="1" applyFont="1"/>
    <xf numFmtId="0" fontId="16" fillId="0" borderId="0" xfId="1" applyFont="1" applyAlignment="1">
      <alignment vertical="top"/>
    </xf>
    <xf numFmtId="0" fontId="0" fillId="0" borderId="0" xfId="0" applyAlignment="1">
      <alignment wrapText="1"/>
    </xf>
    <xf numFmtId="0" fontId="25" fillId="0" borderId="0" xfId="0" applyFont="1"/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2" fontId="2" fillId="3" borderId="0" xfId="1" applyNumberFormat="1" applyFont="1" applyFill="1"/>
    <xf numFmtId="0" fontId="17" fillId="0" borderId="4" xfId="1" applyFont="1" applyBorder="1"/>
    <xf numFmtId="0" fontId="17" fillId="0" borderId="6" xfId="1" applyFont="1" applyBorder="1"/>
    <xf numFmtId="2" fontId="20" fillId="0" borderId="12" xfId="1" applyNumberFormat="1" applyFont="1" applyBorder="1" applyAlignment="1">
      <alignment horizontal="center" vertical="top" wrapText="1"/>
    </xf>
    <xf numFmtId="164" fontId="20" fillId="0" borderId="12" xfId="1" applyNumberFormat="1" applyFont="1" applyBorder="1" applyAlignment="1">
      <alignment horizontal="center" vertical="top" wrapText="1"/>
    </xf>
    <xf numFmtId="0" fontId="23" fillId="0" borderId="0" xfId="0" applyFont="1"/>
    <xf numFmtId="0" fontId="23" fillId="0" borderId="0" xfId="0" applyFont="1" applyAlignment="1">
      <alignment wrapText="1"/>
    </xf>
    <xf numFmtId="164" fontId="2" fillId="0" borderId="13" xfId="1" applyNumberFormat="1" applyFont="1" applyBorder="1"/>
    <xf numFmtId="10" fontId="2" fillId="0" borderId="8" xfId="1" applyNumberFormat="1" applyFont="1" applyBorder="1"/>
    <xf numFmtId="10" fontId="2" fillId="0" borderId="10" xfId="1" applyNumberFormat="1" applyFont="1" applyBorder="1"/>
    <xf numFmtId="2" fontId="2" fillId="0" borderId="8" xfId="1" applyNumberFormat="1" applyFont="1" applyBorder="1"/>
    <xf numFmtId="10" fontId="2" fillId="3" borderId="6" xfId="1" applyNumberFormat="1" applyFont="1" applyFill="1" applyBorder="1" applyAlignment="1">
      <alignment vertical="top"/>
    </xf>
    <xf numFmtId="10" fontId="2" fillId="3" borderId="12" xfId="1" applyNumberFormat="1" applyFont="1" applyFill="1" applyBorder="1" applyAlignment="1">
      <alignment vertical="top"/>
    </xf>
    <xf numFmtId="2" fontId="2" fillId="3" borderId="6" xfId="1" applyNumberFormat="1" applyFont="1" applyFill="1" applyBorder="1" applyAlignment="1">
      <alignment vertical="top"/>
    </xf>
    <xf numFmtId="164" fontId="2" fillId="3" borderId="5" xfId="1" applyNumberFormat="1" applyFont="1" applyFill="1" applyBorder="1"/>
    <xf numFmtId="10" fontId="2" fillId="3" borderId="5" xfId="1" applyNumberFormat="1" applyFont="1" applyFill="1" applyBorder="1"/>
    <xf numFmtId="2" fontId="2" fillId="3" borderId="6" xfId="1" applyNumberFormat="1" applyFont="1" applyFill="1" applyBorder="1"/>
    <xf numFmtId="164" fontId="20" fillId="3" borderId="0" xfId="1" applyNumberFormat="1" applyFont="1" applyFill="1"/>
    <xf numFmtId="10" fontId="20" fillId="3" borderId="0" xfId="1" applyNumberFormat="1" applyFont="1" applyFill="1"/>
    <xf numFmtId="2" fontId="20" fillId="3" borderId="8" xfId="1" applyNumberFormat="1" applyFont="1" applyFill="1" applyBorder="1"/>
    <xf numFmtId="164" fontId="2" fillId="3" borderId="0" xfId="1" applyNumberFormat="1" applyFont="1" applyFill="1"/>
    <xf numFmtId="10" fontId="2" fillId="3" borderId="0" xfId="1" applyNumberFormat="1" applyFont="1" applyFill="1"/>
    <xf numFmtId="164" fontId="2" fillId="3" borderId="0" xfId="1" applyNumberFormat="1" applyFont="1" applyFill="1" applyAlignment="1">
      <alignment horizontal="center"/>
    </xf>
    <xf numFmtId="10" fontId="2" fillId="3" borderId="0" xfId="1" applyNumberFormat="1" applyFont="1" applyFill="1" applyAlignment="1">
      <alignment horizontal="center"/>
    </xf>
    <xf numFmtId="0" fontId="2" fillId="0" borderId="0" xfId="1" applyFont="1" applyAlignment="1">
      <alignment vertical="top"/>
    </xf>
    <xf numFmtId="164" fontId="17" fillId="0" borderId="6" xfId="1" applyNumberFormat="1" applyFont="1" applyBorder="1" applyAlignment="1">
      <alignment horizontal="center" vertical="top"/>
    </xf>
    <xf numFmtId="164" fontId="15" fillId="0" borderId="13" xfId="1" applyNumberFormat="1" applyFont="1" applyBorder="1" applyAlignment="1">
      <alignment horizontal="center" wrapText="1"/>
    </xf>
    <xf numFmtId="164" fontId="26" fillId="0" borderId="8" xfId="1" applyNumberFormat="1" applyFont="1" applyBorder="1" applyAlignment="1">
      <alignment horizontal="center"/>
    </xf>
    <xf numFmtId="164" fontId="16" fillId="3" borderId="12" xfId="1" applyNumberFormat="1" applyFont="1" applyFill="1" applyBorder="1" applyAlignment="1">
      <alignment vertical="top"/>
    </xf>
    <xf numFmtId="164" fontId="16" fillId="3" borderId="6" xfId="1" applyNumberFormat="1" applyFont="1" applyFill="1" applyBorder="1" applyAlignment="1">
      <alignment vertical="top"/>
    </xf>
    <xf numFmtId="2" fontId="17" fillId="3" borderId="8" xfId="1" applyNumberFormat="1" applyFont="1" applyFill="1" applyBorder="1"/>
    <xf numFmtId="0" fontId="17" fillId="0" borderId="0" xfId="1" applyFont="1"/>
    <xf numFmtId="164" fontId="16" fillId="3" borderId="0" xfId="1" applyNumberFormat="1" applyFont="1" applyFill="1"/>
    <xf numFmtId="10" fontId="16" fillId="3" borderId="0" xfId="1" applyNumberFormat="1" applyFont="1" applyFill="1"/>
    <xf numFmtId="2" fontId="16" fillId="3" borderId="0" xfId="1" applyNumberFormat="1" applyFont="1" applyFill="1"/>
    <xf numFmtId="2" fontId="17" fillId="3" borderId="0" xfId="1" applyNumberFormat="1" applyFont="1" applyFill="1"/>
    <xf numFmtId="164" fontId="15" fillId="3" borderId="0" xfId="1" applyNumberFormat="1" applyFont="1" applyFill="1"/>
    <xf numFmtId="10" fontId="15" fillId="3" borderId="0" xfId="1" applyNumberFormat="1" applyFont="1" applyFill="1"/>
    <xf numFmtId="2" fontId="15" fillId="3" borderId="0" xfId="1" applyNumberFormat="1" applyFont="1" applyFill="1"/>
    <xf numFmtId="164" fontId="16" fillId="3" borderId="2" xfId="1" applyNumberFormat="1" applyFont="1" applyFill="1" applyBorder="1"/>
    <xf numFmtId="10" fontId="16" fillId="3" borderId="2" xfId="1" applyNumberFormat="1" applyFont="1" applyFill="1" applyBorder="1"/>
    <xf numFmtId="2" fontId="16" fillId="3" borderId="2" xfId="1" applyNumberFormat="1" applyFont="1" applyFill="1" applyBorder="1"/>
    <xf numFmtId="10" fontId="2" fillId="3" borderId="6" xfId="1" applyNumberFormat="1" applyFont="1" applyFill="1" applyBorder="1"/>
    <xf numFmtId="10" fontId="20" fillId="3" borderId="8" xfId="1" applyNumberFormat="1" applyFont="1" applyFill="1" applyBorder="1"/>
    <xf numFmtId="2" fontId="16" fillId="3" borderId="8" xfId="1" applyNumberFormat="1" applyFont="1" applyFill="1" applyBorder="1"/>
    <xf numFmtId="2" fontId="15" fillId="3" borderId="8" xfId="1" applyNumberFormat="1" applyFont="1" applyFill="1" applyBorder="1"/>
    <xf numFmtId="2" fontId="16" fillId="3" borderId="10" xfId="1" applyNumberFormat="1" applyFont="1" applyFill="1" applyBorder="1"/>
    <xf numFmtId="0" fontId="20" fillId="6" borderId="14" xfId="1" applyFont="1" applyFill="1" applyBorder="1" applyAlignment="1">
      <alignment vertical="top"/>
    </xf>
    <xf numFmtId="0" fontId="2" fillId="0" borderId="4" xfId="1" applyFont="1" applyBorder="1" applyAlignment="1">
      <alignment vertical="top"/>
    </xf>
    <xf numFmtId="0" fontId="2" fillId="0" borderId="9" xfId="1" applyFont="1" applyBorder="1" applyAlignment="1">
      <alignment vertical="top"/>
    </xf>
    <xf numFmtId="0" fontId="2" fillId="0" borderId="0" xfId="1" applyFont="1" applyAlignment="1">
      <alignment vertical="top" wrapText="1"/>
    </xf>
    <xf numFmtId="0" fontId="20" fillId="6" borderId="14" xfId="1" applyFont="1" applyFill="1" applyBorder="1" applyAlignment="1">
      <alignment vertical="center"/>
    </xf>
    <xf numFmtId="10" fontId="23" fillId="0" borderId="0" xfId="17" applyNumberFormat="1" applyFont="1"/>
    <xf numFmtId="0" fontId="20" fillId="6" borderId="12" xfId="1" applyFont="1" applyFill="1" applyBorder="1" applyAlignment="1">
      <alignment vertical="top"/>
    </xf>
    <xf numFmtId="0" fontId="27" fillId="0" borderId="0" xfId="0" applyFont="1"/>
    <xf numFmtId="0" fontId="2" fillId="0" borderId="18" xfId="0" applyFont="1" applyBorder="1" applyAlignment="1">
      <alignment wrapText="1"/>
    </xf>
    <xf numFmtId="0" fontId="2" fillId="0" borderId="0" xfId="0" applyFont="1" applyAlignment="1">
      <alignment wrapText="1"/>
    </xf>
    <xf numFmtId="0" fontId="21" fillId="6" borderId="12" xfId="0" applyFont="1" applyFill="1" applyBorder="1"/>
    <xf numFmtId="0" fontId="23" fillId="0" borderId="18" xfId="0" applyFont="1" applyBorder="1"/>
    <xf numFmtId="9" fontId="23" fillId="7" borderId="11" xfId="17" applyFont="1" applyFill="1" applyBorder="1" applyAlignment="1">
      <alignment vertical="top"/>
    </xf>
    <xf numFmtId="0" fontId="23" fillId="7" borderId="11" xfId="1" applyFont="1" applyFill="1" applyBorder="1" applyAlignment="1">
      <alignment vertical="top"/>
    </xf>
    <xf numFmtId="9" fontId="2" fillId="7" borderId="11" xfId="17" applyFont="1" applyFill="1" applyBorder="1" applyAlignment="1">
      <alignment vertical="top"/>
    </xf>
    <xf numFmtId="166" fontId="23" fillId="7" borderId="11" xfId="17" applyNumberFormat="1" applyFont="1" applyFill="1" applyBorder="1" applyAlignment="1">
      <alignment vertical="top"/>
    </xf>
    <xf numFmtId="0" fontId="17" fillId="0" borderId="36" xfId="1" applyFont="1" applyBorder="1" applyAlignment="1">
      <alignment horizontal="left"/>
    </xf>
    <xf numFmtId="0" fontId="16" fillId="0" borderId="35" xfId="1" applyFont="1" applyBorder="1" applyAlignment="1">
      <alignment horizontal="left"/>
    </xf>
    <xf numFmtId="0" fontId="16" fillId="0" borderId="37" xfId="1" applyFont="1" applyBorder="1"/>
    <xf numFmtId="0" fontId="18" fillId="0" borderId="26" xfId="1" applyFont="1" applyBorder="1" applyAlignment="1">
      <alignment horizontal="right"/>
    </xf>
    <xf numFmtId="0" fontId="16" fillId="0" borderId="35" xfId="1" applyFont="1" applyBorder="1" applyAlignment="1">
      <alignment horizontal="left" vertical="top" wrapText="1"/>
    </xf>
    <xf numFmtId="0" fontId="15" fillId="0" borderId="36" xfId="1" applyFont="1" applyBorder="1" applyAlignment="1">
      <alignment horizontal="left"/>
    </xf>
    <xf numFmtId="164" fontId="23" fillId="7" borderId="11" xfId="1" applyNumberFormat="1" applyFont="1" applyFill="1" applyBorder="1" applyAlignment="1">
      <alignment vertical="top"/>
    </xf>
    <xf numFmtId="2" fontId="23" fillId="7" borderId="11" xfId="1" applyNumberFormat="1" applyFont="1" applyFill="1" applyBorder="1" applyAlignment="1">
      <alignment vertical="top"/>
    </xf>
    <xf numFmtId="164" fontId="23" fillId="8" borderId="11" xfId="1" applyNumberFormat="1" applyFont="1" applyFill="1" applyBorder="1" applyAlignment="1">
      <alignment vertical="top"/>
    </xf>
    <xf numFmtId="0" fontId="6" fillId="9" borderId="0" xfId="0" applyFont="1" applyFill="1" applyAlignment="1">
      <alignment horizontal="center"/>
    </xf>
    <xf numFmtId="0" fontId="6" fillId="9" borderId="0" xfId="0" applyFont="1" applyFill="1"/>
    <xf numFmtId="0" fontId="7" fillId="9" borderId="0" xfId="0" applyFont="1" applyFill="1"/>
    <xf numFmtId="0" fontId="6" fillId="9" borderId="0" xfId="0" applyFont="1" applyFill="1" applyAlignment="1">
      <alignment horizontal="right"/>
    </xf>
    <xf numFmtId="0" fontId="9" fillId="8" borderId="3" xfId="0" applyFont="1" applyFill="1" applyBorder="1"/>
    <xf numFmtId="0" fontId="9" fillId="8" borderId="0" xfId="0" applyFont="1" applyFill="1"/>
    <xf numFmtId="2" fontId="9" fillId="4" borderId="3" xfId="0" applyNumberFormat="1" applyFont="1" applyFill="1" applyBorder="1"/>
    <xf numFmtId="0" fontId="23" fillId="4" borderId="6" xfId="0" applyFont="1" applyFill="1" applyBorder="1"/>
    <xf numFmtId="0" fontId="23" fillId="4" borderId="10" xfId="0" applyFont="1" applyFill="1" applyBorder="1"/>
    <xf numFmtId="0" fontId="23" fillId="4" borderId="29" xfId="0" applyFont="1" applyFill="1" applyBorder="1"/>
    <xf numFmtId="167" fontId="23" fillId="4" borderId="0" xfId="16" applyNumberFormat="1" applyFont="1" applyFill="1"/>
    <xf numFmtId="167" fontId="23" fillId="4" borderId="0" xfId="0" applyNumberFormat="1" applyFont="1" applyFill="1"/>
    <xf numFmtId="166" fontId="23" fillId="4" borderId="0" xfId="17" applyNumberFormat="1" applyFont="1" applyFill="1"/>
    <xf numFmtId="165" fontId="23" fillId="4" borderId="0" xfId="17" applyNumberFormat="1" applyFont="1" applyFill="1"/>
    <xf numFmtId="0" fontId="23" fillId="4" borderId="0" xfId="0" applyFont="1" applyFill="1"/>
    <xf numFmtId="165" fontId="23" fillId="4" borderId="0" xfId="0" applyNumberFormat="1" applyFont="1" applyFill="1"/>
    <xf numFmtId="167" fontId="23" fillId="8" borderId="0" xfId="16" applyNumberFormat="1" applyFont="1" applyFill="1" applyProtection="1">
      <protection locked="0"/>
    </xf>
    <xf numFmtId="0" fontId="23" fillId="8" borderId="0" xfId="0" applyFont="1" applyFill="1" applyProtection="1">
      <protection locked="0"/>
    </xf>
    <xf numFmtId="167" fontId="23" fillId="8" borderId="0" xfId="0" applyNumberFormat="1" applyFont="1" applyFill="1" applyProtection="1">
      <protection locked="0"/>
    </xf>
    <xf numFmtId="0" fontId="23" fillId="8" borderId="11" xfId="1" applyFont="1" applyFill="1" applyBorder="1" applyAlignment="1">
      <alignment vertical="top"/>
    </xf>
    <xf numFmtId="166" fontId="23" fillId="8" borderId="11" xfId="17" applyNumberFormat="1" applyFont="1" applyFill="1" applyBorder="1" applyAlignment="1">
      <alignment vertical="top"/>
    </xf>
    <xf numFmtId="9" fontId="23" fillId="8" borderId="11" xfId="17" applyFont="1" applyFill="1" applyBorder="1" applyAlignment="1">
      <alignment vertical="top"/>
    </xf>
    <xf numFmtId="164" fontId="23" fillId="4" borderId="11" xfId="1" applyNumberFormat="1" applyFont="1" applyFill="1" applyBorder="1" applyAlignment="1">
      <alignment vertical="top"/>
    </xf>
    <xf numFmtId="2" fontId="23" fillId="4" borderId="11" xfId="1" applyNumberFormat="1" applyFont="1" applyFill="1" applyBorder="1" applyAlignment="1">
      <alignment vertical="top"/>
    </xf>
    <xf numFmtId="9" fontId="2" fillId="4" borderId="11" xfId="17" applyFont="1" applyFill="1" applyBorder="1" applyAlignment="1">
      <alignment vertical="top"/>
    </xf>
    <xf numFmtId="10" fontId="2" fillId="8" borderId="8" xfId="1" applyNumberFormat="1" applyFont="1" applyFill="1" applyBorder="1" applyAlignment="1">
      <alignment horizontal="center"/>
    </xf>
    <xf numFmtId="4" fontId="16" fillId="0" borderId="11" xfId="1" applyNumberFormat="1" applyFont="1" applyBorder="1" applyAlignment="1">
      <alignment horizontal="right" vertical="top"/>
    </xf>
    <xf numFmtId="4" fontId="15" fillId="0" borderId="21" xfId="1" applyNumberFormat="1" applyFont="1" applyBorder="1"/>
    <xf numFmtId="4" fontId="15" fillId="0" borderId="13" xfId="1" applyNumberFormat="1" applyFont="1" applyBorder="1"/>
    <xf numFmtId="4" fontId="16" fillId="3" borderId="12" xfId="1" applyNumberFormat="1" applyFont="1" applyFill="1" applyBorder="1"/>
    <xf numFmtId="4" fontId="16" fillId="3" borderId="8" xfId="1" applyNumberFormat="1" applyFont="1" applyFill="1" applyBorder="1"/>
    <xf numFmtId="4" fontId="16" fillId="0" borderId="11" xfId="1" applyNumberFormat="1" applyFont="1" applyBorder="1" applyAlignment="1">
      <alignment vertical="top"/>
    </xf>
    <xf numFmtId="4" fontId="18" fillId="0" borderId="13" xfId="1" applyNumberFormat="1" applyFont="1" applyBorder="1" applyAlignment="1">
      <alignment vertical="top"/>
    </xf>
    <xf numFmtId="4" fontId="16" fillId="3" borderId="4" xfId="1" applyNumberFormat="1" applyFont="1" applyFill="1" applyBorder="1" applyAlignment="1">
      <alignment vertical="top"/>
    </xf>
    <xf numFmtId="4" fontId="16" fillId="3" borderId="12" xfId="1" applyNumberFormat="1" applyFont="1" applyFill="1" applyBorder="1" applyAlignment="1">
      <alignment vertical="top"/>
    </xf>
    <xf numFmtId="4" fontId="18" fillId="0" borderId="13" xfId="1" applyNumberFormat="1" applyFont="1" applyBorder="1"/>
    <xf numFmtId="4" fontId="18" fillId="3" borderId="7" xfId="1" applyNumberFormat="1" applyFont="1" applyFill="1" applyBorder="1"/>
    <xf numFmtId="4" fontId="18" fillId="3" borderId="11" xfId="1" applyNumberFormat="1" applyFont="1" applyFill="1" applyBorder="1"/>
    <xf numFmtId="4" fontId="18" fillId="3" borderId="8" xfId="1" applyNumberFormat="1" applyFont="1" applyFill="1" applyBorder="1"/>
    <xf numFmtId="4" fontId="16" fillId="0" borderId="7" xfId="1" applyNumberFormat="1" applyFont="1" applyBorder="1" applyAlignment="1">
      <alignment vertical="top"/>
    </xf>
    <xf numFmtId="4" fontId="15" fillId="0" borderId="7" xfId="1" applyNumberFormat="1" applyFont="1" applyBorder="1"/>
    <xf numFmtId="4" fontId="15" fillId="0" borderId="11" xfId="1" applyNumberFormat="1" applyFont="1" applyBorder="1"/>
    <xf numFmtId="4" fontId="16" fillId="3" borderId="4" xfId="1" applyNumberFormat="1" applyFont="1" applyFill="1" applyBorder="1"/>
    <xf numFmtId="4" fontId="17" fillId="3" borderId="12" xfId="1" applyNumberFormat="1" applyFont="1" applyFill="1" applyBorder="1"/>
    <xf numFmtId="4" fontId="16" fillId="0" borderId="30" xfId="1" applyNumberFormat="1" applyFont="1" applyBorder="1" applyAlignment="1">
      <alignment horizontal="right"/>
    </xf>
    <xf numFmtId="4" fontId="16" fillId="5" borderId="8" xfId="1" applyNumberFormat="1" applyFont="1" applyFill="1" applyBorder="1"/>
    <xf numFmtId="4" fontId="15" fillId="5" borderId="21" xfId="1" applyNumberFormat="1" applyFont="1" applyFill="1" applyBorder="1"/>
    <xf numFmtId="4" fontId="17" fillId="3" borderId="24" xfId="1" applyNumberFormat="1" applyFont="1" applyFill="1" applyBorder="1"/>
    <xf numFmtId="4" fontId="16" fillId="5" borderId="20" xfId="1" applyNumberFormat="1" applyFont="1" applyFill="1" applyBorder="1" applyAlignment="1">
      <alignment vertical="top"/>
    </xf>
    <xf numFmtId="4" fontId="17" fillId="3" borderId="5" xfId="1" applyNumberFormat="1" applyFont="1" applyFill="1" applyBorder="1"/>
    <xf numFmtId="4" fontId="17" fillId="3" borderId="14" xfId="1" applyNumberFormat="1" applyFont="1" applyFill="1" applyBorder="1" applyAlignment="1">
      <alignment horizontal="right"/>
    </xf>
    <xf numFmtId="4" fontId="26" fillId="4" borderId="14" xfId="1" applyNumberFormat="1" applyFont="1" applyFill="1" applyBorder="1" applyAlignment="1">
      <alignment horizontal="right" vertical="top"/>
    </xf>
    <xf numFmtId="4" fontId="26" fillId="4" borderId="10" xfId="1" applyNumberFormat="1" applyFont="1" applyFill="1" applyBorder="1" applyAlignment="1">
      <alignment horizontal="right" vertical="top"/>
    </xf>
    <xf numFmtId="4" fontId="16" fillId="0" borderId="10" xfId="1" applyNumberFormat="1" applyFont="1" applyBorder="1" applyAlignment="1">
      <alignment horizontal="center"/>
    </xf>
    <xf numFmtId="2" fontId="23" fillId="8" borderId="11" xfId="1" applyNumberFormat="1" applyFont="1" applyFill="1" applyBorder="1" applyAlignment="1">
      <alignment vertical="top"/>
    </xf>
    <xf numFmtId="4" fontId="16" fillId="11" borderId="20" xfId="1" applyNumberFormat="1" applyFont="1" applyFill="1" applyBorder="1" applyAlignment="1">
      <alignment vertical="top"/>
    </xf>
    <xf numFmtId="4" fontId="16" fillId="12" borderId="11" xfId="1" applyNumberFormat="1" applyFont="1" applyFill="1" applyBorder="1" applyAlignment="1">
      <alignment horizontal="right" vertical="top"/>
    </xf>
    <xf numFmtId="0" fontId="16" fillId="12" borderId="41" xfId="1" applyFont="1" applyFill="1" applyBorder="1" applyAlignment="1">
      <alignment horizontal="left" vertical="top" wrapText="1"/>
    </xf>
    <xf numFmtId="0" fontId="16" fillId="12" borderId="40" xfId="1" applyFont="1" applyFill="1" applyBorder="1" applyAlignment="1">
      <alignment horizontal="left" vertical="top" wrapText="1"/>
    </xf>
    <xf numFmtId="0" fontId="16" fillId="12" borderId="38" xfId="1" applyFont="1" applyFill="1" applyBorder="1" applyAlignment="1">
      <alignment horizontal="left" vertical="top" wrapText="1"/>
    </xf>
    <xf numFmtId="4" fontId="16" fillId="12" borderId="30" xfId="1" applyNumberFormat="1" applyFont="1" applyFill="1" applyBorder="1" applyAlignment="1">
      <alignment horizontal="right" vertical="top"/>
    </xf>
    <xf numFmtId="0" fontId="16" fillId="13" borderId="35" xfId="1" applyFont="1" applyFill="1" applyBorder="1" applyAlignment="1">
      <alignment horizontal="left" vertical="top" wrapText="1"/>
    </xf>
    <xf numFmtId="4" fontId="16" fillId="13" borderId="39" xfId="1" applyNumberFormat="1" applyFont="1" applyFill="1" applyBorder="1" applyAlignment="1">
      <alignment horizontal="right" vertical="top"/>
    </xf>
    <xf numFmtId="0" fontId="16" fillId="13" borderId="40" xfId="1" applyFont="1" applyFill="1" applyBorder="1" applyAlignment="1">
      <alignment horizontal="left" vertical="top" wrapText="1"/>
    </xf>
    <xf numFmtId="0" fontId="16" fillId="14" borderId="41" xfId="1" applyFont="1" applyFill="1" applyBorder="1" applyAlignment="1">
      <alignment horizontal="left"/>
    </xf>
    <xf numFmtId="0" fontId="16" fillId="14" borderId="34" xfId="1" applyFont="1" applyFill="1" applyBorder="1" applyAlignment="1">
      <alignment vertical="top" wrapText="1"/>
    </xf>
    <xf numFmtId="4" fontId="16" fillId="14" borderId="11" xfId="1" applyNumberFormat="1" applyFont="1" applyFill="1" applyBorder="1" applyAlignment="1">
      <alignment horizontal="right" vertical="top"/>
    </xf>
    <xf numFmtId="0" fontId="16" fillId="14" borderId="35" xfId="1" applyFont="1" applyFill="1" applyBorder="1" applyAlignment="1">
      <alignment horizontal="left"/>
    </xf>
    <xf numFmtId="0" fontId="16" fillId="6" borderId="35" xfId="1" applyFont="1" applyFill="1" applyBorder="1" applyAlignment="1">
      <alignment horizontal="left"/>
    </xf>
    <xf numFmtId="0" fontId="16" fillId="6" borderId="36" xfId="1" applyFont="1" applyFill="1" applyBorder="1" applyAlignment="1">
      <alignment vertical="top" wrapText="1"/>
    </xf>
    <xf numFmtId="4" fontId="16" fillId="6" borderId="11" xfId="1" applyNumberFormat="1" applyFont="1" applyFill="1" applyBorder="1" applyAlignment="1">
      <alignment horizontal="right" vertical="top"/>
    </xf>
    <xf numFmtId="0" fontId="16" fillId="15" borderId="7" xfId="1" applyFont="1" applyFill="1" applyBorder="1" applyAlignment="1">
      <alignment horizontal="left"/>
    </xf>
    <xf numFmtId="0" fontId="16" fillId="15" borderId="36" xfId="1" applyFont="1" applyFill="1" applyBorder="1" applyAlignment="1">
      <alignment vertical="top" wrapText="1"/>
    </xf>
    <xf numFmtId="4" fontId="16" fillId="15" borderId="11" xfId="1" applyNumberFormat="1" applyFont="1" applyFill="1" applyBorder="1" applyAlignment="1">
      <alignment horizontal="right" vertical="top"/>
    </xf>
    <xf numFmtId="0" fontId="16" fillId="10" borderId="35" xfId="1" applyFont="1" applyFill="1" applyBorder="1" applyAlignment="1">
      <alignment horizontal="left"/>
    </xf>
    <xf numFmtId="4" fontId="17" fillId="0" borderId="13" xfId="1" applyNumberFormat="1" applyFont="1" applyBorder="1" applyAlignment="1">
      <alignment horizontal="right"/>
    </xf>
    <xf numFmtId="4" fontId="17" fillId="3" borderId="18" xfId="1" applyNumberFormat="1" applyFont="1" applyFill="1" applyBorder="1"/>
    <xf numFmtId="4" fontId="16" fillId="11" borderId="11" xfId="1" applyNumberFormat="1" applyFont="1" applyFill="1" applyBorder="1" applyAlignment="1">
      <alignment vertical="top"/>
    </xf>
    <xf numFmtId="0" fontId="16" fillId="0" borderId="7" xfId="1" applyFont="1" applyFill="1" applyBorder="1"/>
    <xf numFmtId="0" fontId="17" fillId="3" borderId="18" xfId="1" applyFont="1" applyFill="1" applyBorder="1"/>
    <xf numFmtId="0" fontId="17" fillId="3" borderId="19" xfId="1" applyFont="1" applyFill="1" applyBorder="1" applyAlignment="1">
      <alignment horizontal="left"/>
    </xf>
    <xf numFmtId="164" fontId="23" fillId="8" borderId="8" xfId="1" applyNumberFormat="1" applyFont="1" applyFill="1" applyBorder="1" applyAlignment="1">
      <alignment vertical="top"/>
    </xf>
    <xf numFmtId="164" fontId="23" fillId="7" borderId="8" xfId="1" applyNumberFormat="1" applyFont="1" applyFill="1" applyBorder="1" applyAlignment="1">
      <alignment vertical="top"/>
    </xf>
    <xf numFmtId="164" fontId="23" fillId="0" borderId="8" xfId="1" applyNumberFormat="1" applyFont="1" applyBorder="1" applyAlignment="1">
      <alignment vertical="top"/>
    </xf>
    <xf numFmtId="164" fontId="23" fillId="0" borderId="10" xfId="1" applyNumberFormat="1" applyFont="1" applyBorder="1" applyAlignment="1">
      <alignment vertical="top"/>
    </xf>
    <xf numFmtId="164" fontId="15" fillId="0" borderId="10" xfId="1" applyNumberFormat="1" applyFont="1" applyBorder="1" applyAlignment="1">
      <alignment horizontal="center" wrapText="1"/>
    </xf>
    <xf numFmtId="4" fontId="17" fillId="3" borderId="14" xfId="1" applyNumberFormat="1" applyFont="1" applyFill="1" applyBorder="1"/>
    <xf numFmtId="0" fontId="17" fillId="16" borderId="9" xfId="1" applyFont="1" applyFill="1" applyBorder="1" applyAlignment="1">
      <alignment horizontal="right" vertical="center"/>
    </xf>
    <xf numFmtId="0" fontId="17" fillId="16" borderId="13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right" vertical="top"/>
    </xf>
    <xf numFmtId="0" fontId="17" fillId="0" borderId="10" xfId="1" applyFont="1" applyFill="1" applyBorder="1" applyAlignment="1">
      <alignment horizontal="left" vertical="top"/>
    </xf>
    <xf numFmtId="0" fontId="9" fillId="3" borderId="42" xfId="1" applyFont="1" applyFill="1" applyBorder="1" applyAlignment="1">
      <alignment vertical="center"/>
    </xf>
    <xf numFmtId="0" fontId="16" fillId="0" borderId="28" xfId="1" applyFont="1" applyBorder="1" applyAlignment="1">
      <alignment horizontal="left" vertical="top" wrapText="1"/>
    </xf>
    <xf numFmtId="0" fontId="16" fillId="0" borderId="36" xfId="1" applyFont="1" applyBorder="1"/>
    <xf numFmtId="4" fontId="16" fillId="0" borderId="39" xfId="1" applyNumberFormat="1" applyFont="1" applyBorder="1" applyAlignment="1">
      <alignment horizontal="right" vertical="top"/>
    </xf>
    <xf numFmtId="4" fontId="16" fillId="13" borderId="20" xfId="1" applyNumberFormat="1" applyFont="1" applyFill="1" applyBorder="1" applyAlignment="1">
      <alignment horizontal="right" vertical="top"/>
    </xf>
    <xf numFmtId="4" fontId="16" fillId="0" borderId="30" xfId="1" applyNumberFormat="1" applyFont="1" applyBorder="1"/>
    <xf numFmtId="4" fontId="16" fillId="14" borderId="30" xfId="1" applyNumberFormat="1" applyFont="1" applyFill="1" applyBorder="1" applyAlignment="1">
      <alignment horizontal="right" vertical="top"/>
    </xf>
    <xf numFmtId="4" fontId="16" fillId="15" borderId="39" xfId="1" applyNumberFormat="1" applyFont="1" applyFill="1" applyBorder="1" applyAlignment="1">
      <alignment horizontal="right" vertical="top"/>
    </xf>
    <xf numFmtId="4" fontId="16" fillId="10" borderId="39" xfId="1" applyNumberFormat="1" applyFont="1" applyFill="1" applyBorder="1" applyAlignment="1">
      <alignment horizontal="right" vertical="top"/>
    </xf>
    <xf numFmtId="4" fontId="16" fillId="0" borderId="39" xfId="1" applyNumberFormat="1" applyFont="1" applyBorder="1" applyAlignment="1">
      <alignment vertical="top"/>
    </xf>
    <xf numFmtId="4" fontId="15" fillId="0" borderId="39" xfId="1" applyNumberFormat="1" applyFont="1" applyBorder="1" applyAlignment="1">
      <alignment vertical="top"/>
    </xf>
    <xf numFmtId="4" fontId="16" fillId="6" borderId="39" xfId="1" applyNumberFormat="1" applyFont="1" applyFill="1" applyBorder="1" applyAlignment="1">
      <alignment horizontal="right" vertical="top"/>
    </xf>
    <xf numFmtId="4" fontId="16" fillId="10" borderId="20" xfId="1" applyNumberFormat="1" applyFont="1" applyFill="1" applyBorder="1" applyAlignment="1">
      <alignment horizontal="right" vertical="top"/>
    </xf>
    <xf numFmtId="4" fontId="16" fillId="0" borderId="20" xfId="1" applyNumberFormat="1" applyFont="1" applyBorder="1" applyAlignment="1">
      <alignment vertical="top"/>
    </xf>
    <xf numFmtId="4" fontId="15" fillId="0" borderId="39" xfId="1" applyNumberFormat="1" applyFont="1" applyBorder="1"/>
    <xf numFmtId="0" fontId="16" fillId="10" borderId="36" xfId="1" applyFont="1" applyFill="1" applyBorder="1" applyAlignment="1">
      <alignment vertical="top" wrapText="1"/>
    </xf>
    <xf numFmtId="0" fontId="15" fillId="0" borderId="36" xfId="1" applyFont="1" applyBorder="1" applyAlignment="1">
      <alignment horizontal="right"/>
    </xf>
    <xf numFmtId="0" fontId="16" fillId="15" borderId="35" xfId="1" applyFont="1" applyFill="1" applyBorder="1" applyAlignment="1">
      <alignment horizontal="left"/>
    </xf>
    <xf numFmtId="0" fontId="16" fillId="15" borderId="43" xfId="1" applyFont="1" applyFill="1" applyBorder="1" applyAlignment="1">
      <alignment horizontal="left" vertical="top" wrapText="1"/>
    </xf>
    <xf numFmtId="0" fontId="16" fillId="14" borderId="36" xfId="1" applyFont="1" applyFill="1" applyBorder="1" applyAlignment="1">
      <alignment horizontal="left" vertical="top" wrapText="1"/>
    </xf>
    <xf numFmtId="0" fontId="16" fillId="0" borderId="36" xfId="1" applyFont="1" applyBorder="1" applyAlignment="1">
      <alignment horizontal="left" vertical="top" wrapText="1"/>
    </xf>
    <xf numFmtId="0" fontId="16" fillId="13" borderId="36" xfId="1" applyFont="1" applyFill="1" applyBorder="1" applyAlignment="1">
      <alignment horizontal="left" vertical="top" wrapText="1"/>
    </xf>
    <xf numFmtId="0" fontId="16" fillId="6" borderId="36" xfId="1" applyFont="1" applyFill="1" applyBorder="1" applyAlignment="1">
      <alignment horizontal="left" vertical="top" wrapText="1"/>
    </xf>
    <xf numFmtId="0" fontId="16" fillId="10" borderId="36" xfId="1" applyFont="1" applyFill="1" applyBorder="1" applyAlignment="1">
      <alignment horizontal="left" vertical="top" wrapText="1"/>
    </xf>
    <xf numFmtId="0" fontId="16" fillId="0" borderId="36" xfId="1" applyFont="1" applyBorder="1" applyAlignment="1">
      <alignment horizontal="left" vertical="top"/>
    </xf>
    <xf numFmtId="4" fontId="16" fillId="15" borderId="39" xfId="1" applyNumberFormat="1" applyFont="1" applyFill="1" applyBorder="1" applyAlignment="1">
      <alignment vertical="top"/>
    </xf>
    <xf numFmtId="4" fontId="16" fillId="6" borderId="39" xfId="1" applyNumberFormat="1" applyFont="1" applyFill="1" applyBorder="1" applyAlignment="1">
      <alignment vertical="top"/>
    </xf>
    <xf numFmtId="4" fontId="16" fillId="14" borderId="39" xfId="1" applyNumberFormat="1" applyFont="1" applyFill="1" applyBorder="1" applyAlignment="1">
      <alignment vertical="top"/>
    </xf>
    <xf numFmtId="4" fontId="16" fillId="12" borderId="30" xfId="1" applyNumberFormat="1" applyFont="1" applyFill="1" applyBorder="1" applyAlignment="1">
      <alignment vertical="top"/>
    </xf>
    <xf numFmtId="4" fontId="16" fillId="10" borderId="39" xfId="1" applyNumberFormat="1" applyFont="1" applyFill="1" applyBorder="1" applyAlignment="1">
      <alignment vertical="top"/>
    </xf>
    <xf numFmtId="4" fontId="15" fillId="0" borderId="20" xfId="1" applyNumberFormat="1" applyFont="1" applyBorder="1"/>
    <xf numFmtId="4" fontId="16" fillId="0" borderId="30" xfId="1" applyNumberFormat="1" applyFont="1" applyBorder="1" applyAlignment="1">
      <alignment vertical="top"/>
    </xf>
    <xf numFmtId="0" fontId="16" fillId="0" borderId="27" xfId="1" applyFont="1" applyBorder="1"/>
    <xf numFmtId="0" fontId="17" fillId="0" borderId="34" xfId="1" applyFont="1" applyBorder="1" applyAlignment="1">
      <alignment horizontal="left"/>
    </xf>
    <xf numFmtId="0" fontId="16" fillId="0" borderId="28" xfId="0" applyFont="1" applyBorder="1" applyAlignment="1">
      <alignment horizontal="left" wrapText="1"/>
    </xf>
    <xf numFmtId="0" fontId="17" fillId="0" borderId="40" xfId="1" applyFont="1" applyFill="1" applyBorder="1"/>
    <xf numFmtId="0" fontId="16" fillId="0" borderId="33" xfId="1" applyFont="1" applyFill="1" applyBorder="1"/>
    <xf numFmtId="0" fontId="16" fillId="0" borderId="28" xfId="1" applyFont="1" applyFill="1" applyBorder="1"/>
    <xf numFmtId="0" fontId="16" fillId="0" borderId="28" xfId="1" applyFont="1" applyBorder="1"/>
    <xf numFmtId="0" fontId="15" fillId="5" borderId="26" xfId="1" applyFont="1" applyFill="1" applyBorder="1" applyAlignment="1">
      <alignment horizontal="right"/>
    </xf>
    <xf numFmtId="0" fontId="15" fillId="0" borderId="34" xfId="1" applyFont="1" applyFill="1" applyBorder="1" applyAlignment="1">
      <alignment horizontal="right"/>
    </xf>
    <xf numFmtId="0" fontId="15" fillId="0" borderId="44" xfId="1" applyFont="1" applyFill="1" applyBorder="1" applyAlignment="1">
      <alignment horizontal="right"/>
    </xf>
    <xf numFmtId="4" fontId="16" fillId="0" borderId="39" xfId="1" applyNumberFormat="1" applyFont="1" applyBorder="1" applyAlignment="1">
      <alignment horizontal="right"/>
    </xf>
    <xf numFmtId="0" fontId="16" fillId="11" borderId="35" xfId="1" applyFont="1" applyFill="1" applyBorder="1" applyAlignment="1">
      <alignment vertical="top"/>
    </xf>
    <xf numFmtId="0" fontId="15" fillId="11" borderId="36" xfId="1" applyFont="1" applyFill="1" applyBorder="1" applyAlignment="1">
      <alignment horizontal="right"/>
    </xf>
    <xf numFmtId="0" fontId="16" fillId="11" borderId="36" xfId="0" applyFont="1" applyFill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5" borderId="35" xfId="1" applyFont="1" applyFill="1" applyBorder="1" applyAlignment="1">
      <alignment vertical="top"/>
    </xf>
    <xf numFmtId="0" fontId="16" fillId="0" borderId="16" xfId="0" applyFont="1" applyBorder="1" applyAlignment="1">
      <alignment vertical="top" wrapText="1"/>
    </xf>
    <xf numFmtId="0" fontId="16" fillId="0" borderId="44" xfId="0" applyFont="1" applyBorder="1" applyAlignment="1">
      <alignment vertical="top" wrapText="1"/>
    </xf>
    <xf numFmtId="0" fontId="16" fillId="0" borderId="36" xfId="0" applyFont="1" applyBorder="1" applyAlignment="1">
      <alignment vertical="top" wrapText="1"/>
    </xf>
    <xf numFmtId="0" fontId="16" fillId="11" borderId="35" xfId="0" applyFont="1" applyFill="1" applyBorder="1" applyAlignment="1">
      <alignment vertical="top" wrapText="1"/>
    </xf>
    <xf numFmtId="4" fontId="16" fillId="11" borderId="30" xfId="1" applyNumberFormat="1" applyFont="1" applyFill="1" applyBorder="1" applyAlignment="1">
      <alignment vertical="top"/>
    </xf>
    <xf numFmtId="4" fontId="16" fillId="5" borderId="39" xfId="1" applyNumberFormat="1" applyFont="1" applyFill="1" applyBorder="1" applyAlignment="1">
      <alignment vertical="top"/>
    </xf>
    <xf numFmtId="4" fontId="16" fillId="11" borderId="39" xfId="1" applyNumberFormat="1" applyFont="1" applyFill="1" applyBorder="1" applyAlignment="1">
      <alignment vertical="top"/>
    </xf>
    <xf numFmtId="0" fontId="15" fillId="0" borderId="36" xfId="1" applyFont="1" applyFill="1" applyBorder="1" applyAlignment="1">
      <alignment horizontal="right"/>
    </xf>
    <xf numFmtId="164" fontId="20" fillId="0" borderId="6" xfId="1" applyNumberFormat="1" applyFont="1" applyBorder="1" applyAlignment="1">
      <alignment horizontal="center" vertical="top" wrapText="1"/>
    </xf>
    <xf numFmtId="164" fontId="2" fillId="0" borderId="10" xfId="1" applyNumberFormat="1" applyFont="1" applyBorder="1"/>
    <xf numFmtId="164" fontId="2" fillId="3" borderId="6" xfId="1" applyNumberFormat="1" applyFont="1" applyFill="1" applyBorder="1" applyAlignment="1">
      <alignment vertical="top"/>
    </xf>
    <xf numFmtId="4" fontId="16" fillId="0" borderId="0" xfId="1" applyNumberFormat="1" applyFont="1" applyBorder="1" applyAlignment="1">
      <alignment horizontal="center"/>
    </xf>
    <xf numFmtId="10" fontId="2" fillId="13" borderId="8" xfId="1" applyNumberFormat="1" applyFont="1" applyFill="1" applyBorder="1"/>
    <xf numFmtId="10" fontId="2" fillId="10" borderId="8" xfId="1" applyNumberFormat="1" applyFont="1" applyFill="1" applyBorder="1"/>
    <xf numFmtId="0" fontId="16" fillId="12" borderId="45" xfId="1" applyFont="1" applyFill="1" applyBorder="1" applyAlignment="1">
      <alignment vertical="top" wrapText="1"/>
    </xf>
    <xf numFmtId="0" fontId="17" fillId="3" borderId="46" xfId="1" applyFont="1" applyFill="1" applyBorder="1" applyAlignment="1">
      <alignment vertical="top"/>
    </xf>
    <xf numFmtId="0" fontId="16" fillId="13" borderId="47" xfId="1" applyFont="1" applyFill="1" applyBorder="1" applyAlignment="1">
      <alignment vertical="top" wrapText="1"/>
    </xf>
    <xf numFmtId="0" fontId="16" fillId="0" borderId="47" xfId="1" applyFont="1" applyBorder="1"/>
    <xf numFmtId="0" fontId="15" fillId="0" borderId="48" xfId="1" applyFont="1" applyBorder="1" applyAlignment="1">
      <alignment horizontal="right"/>
    </xf>
    <xf numFmtId="4" fontId="16" fillId="0" borderId="2" xfId="1" applyNumberFormat="1" applyFont="1" applyBorder="1" applyAlignment="1">
      <alignment horizontal="center"/>
    </xf>
    <xf numFmtId="0" fontId="2" fillId="0" borderId="0" xfId="1" applyFont="1" applyProtection="1"/>
    <xf numFmtId="164" fontId="2" fillId="0" borderId="0" xfId="1" applyNumberFormat="1" applyFont="1" applyAlignment="1" applyProtection="1">
      <alignment horizontal="center"/>
    </xf>
    <xf numFmtId="164" fontId="22" fillId="0" borderId="0" xfId="1" applyNumberFormat="1" applyFont="1" applyProtection="1"/>
    <xf numFmtId="10" fontId="22" fillId="0" borderId="0" xfId="1" applyNumberFormat="1" applyFont="1" applyProtection="1"/>
    <xf numFmtId="2" fontId="22" fillId="0" borderId="0" xfId="1" applyNumberFormat="1" applyFont="1" applyProtection="1"/>
    <xf numFmtId="0" fontId="3" fillId="0" borderId="0" xfId="1" applyFont="1" applyProtection="1"/>
    <xf numFmtId="4" fontId="16" fillId="0" borderId="6" xfId="1" applyNumberFormat="1" applyFont="1" applyBorder="1" applyAlignment="1">
      <alignment horizontal="center"/>
    </xf>
    <xf numFmtId="4" fontId="16" fillId="0" borderId="8" xfId="1" applyNumberFormat="1" applyFont="1" applyBorder="1" applyAlignment="1">
      <alignment horizontal="center"/>
    </xf>
    <xf numFmtId="0" fontId="17" fillId="0" borderId="42" xfId="1" applyFont="1" applyBorder="1"/>
    <xf numFmtId="4" fontId="17" fillId="0" borderId="5" xfId="1" applyNumberFormat="1" applyFont="1" applyBorder="1"/>
    <xf numFmtId="4" fontId="16" fillId="0" borderId="5" xfId="1" applyNumberFormat="1" applyFont="1" applyBorder="1" applyAlignment="1">
      <alignment horizontal="center"/>
    </xf>
    <xf numFmtId="4" fontId="16" fillId="0" borderId="9" xfId="1" applyNumberFormat="1" applyFont="1" applyBorder="1" applyAlignment="1">
      <alignment horizontal="center"/>
    </xf>
    <xf numFmtId="4" fontId="16" fillId="0" borderId="49" xfId="1" applyNumberFormat="1" applyFont="1" applyBorder="1" applyAlignment="1">
      <alignment horizontal="center"/>
    </xf>
    <xf numFmtId="4" fontId="16" fillId="0" borderId="50" xfId="1" applyNumberFormat="1" applyFont="1" applyBorder="1" applyAlignment="1">
      <alignment horizontal="center"/>
    </xf>
    <xf numFmtId="4" fontId="16" fillId="0" borderId="51" xfId="1" applyNumberFormat="1" applyFont="1" applyBorder="1" applyAlignment="1">
      <alignment horizontal="center"/>
    </xf>
    <xf numFmtId="0" fontId="17" fillId="16" borderId="42" xfId="1" applyFont="1" applyFill="1" applyBorder="1" applyAlignment="1">
      <alignment vertical="center" wrapText="1"/>
    </xf>
    <xf numFmtId="0" fontId="17" fillId="16" borderId="29" xfId="1" applyNumberFormat="1" applyFont="1" applyFill="1" applyBorder="1" applyAlignment="1">
      <alignment horizontal="left" vertical="center" wrapText="1"/>
    </xf>
    <xf numFmtId="164" fontId="17" fillId="16" borderId="18" xfId="1" applyNumberFormat="1" applyFont="1" applyFill="1" applyBorder="1" applyAlignment="1">
      <alignment horizontal="center" vertical="center" wrapText="1"/>
    </xf>
    <xf numFmtId="0" fontId="17" fillId="16" borderId="0" xfId="1" applyNumberFormat="1" applyFont="1" applyFill="1" applyBorder="1" applyAlignment="1">
      <alignment horizontal="left" vertical="center" wrapText="1"/>
    </xf>
    <xf numFmtId="0" fontId="17" fillId="16" borderId="2" xfId="1" applyFont="1" applyFill="1" applyBorder="1" applyAlignment="1">
      <alignment horizontal="left" vertical="center"/>
    </xf>
    <xf numFmtId="10" fontId="2" fillId="12" borderId="52" xfId="1" applyNumberFormat="1" applyFont="1" applyFill="1" applyBorder="1"/>
    <xf numFmtId="10" fontId="2" fillId="0" borderId="43" xfId="1" applyNumberFormat="1" applyFont="1" applyBorder="1"/>
    <xf numFmtId="10" fontId="2" fillId="13" borderId="43" xfId="1" applyNumberFormat="1" applyFont="1" applyFill="1" applyBorder="1"/>
    <xf numFmtId="10" fontId="2" fillId="14" borderId="43" xfId="1" applyNumberFormat="1" applyFont="1" applyFill="1" applyBorder="1"/>
    <xf numFmtId="10" fontId="2" fillId="6" borderId="43" xfId="1" applyNumberFormat="1" applyFont="1" applyFill="1" applyBorder="1"/>
    <xf numFmtId="10" fontId="2" fillId="15" borderId="43" xfId="1" applyNumberFormat="1" applyFont="1" applyFill="1" applyBorder="1"/>
    <xf numFmtId="10" fontId="2" fillId="0" borderId="53" xfId="1" applyNumberFormat="1" applyFont="1" applyBorder="1"/>
    <xf numFmtId="164" fontId="16" fillId="4" borderId="12" xfId="1" applyNumberFormat="1" applyFont="1" applyFill="1" applyBorder="1" applyAlignment="1">
      <alignment vertical="top"/>
    </xf>
    <xf numFmtId="4" fontId="16" fillId="4" borderId="11" xfId="1" applyNumberFormat="1" applyFont="1" applyFill="1" applyBorder="1" applyAlignment="1">
      <alignment horizontal="right" vertical="top"/>
    </xf>
    <xf numFmtId="4" fontId="16" fillId="4" borderId="11" xfId="1" applyNumberFormat="1" applyFont="1" applyFill="1" applyBorder="1"/>
    <xf numFmtId="4" fontId="17" fillId="4" borderId="11" xfId="1" applyNumberFormat="1" applyFont="1" applyFill="1" applyBorder="1" applyAlignment="1">
      <alignment horizontal="right" vertical="top"/>
    </xf>
    <xf numFmtId="4" fontId="16" fillId="4" borderId="11" xfId="1" applyNumberFormat="1" applyFont="1" applyFill="1" applyBorder="1" applyAlignment="1">
      <alignment vertical="top"/>
    </xf>
    <xf numFmtId="4" fontId="16" fillId="4" borderId="20" xfId="1" applyNumberFormat="1" applyFont="1" applyFill="1" applyBorder="1" applyAlignment="1">
      <alignment vertical="top"/>
    </xf>
    <xf numFmtId="4" fontId="18" fillId="4" borderId="11" xfId="1" applyNumberFormat="1" applyFont="1" applyFill="1" applyBorder="1"/>
    <xf numFmtId="4" fontId="17" fillId="4" borderId="11" xfId="1" applyNumberFormat="1" applyFont="1" applyFill="1" applyBorder="1"/>
    <xf numFmtId="0" fontId="17" fillId="16" borderId="18" xfId="1" applyFont="1" applyFill="1" applyBorder="1" applyAlignment="1">
      <alignment horizontal="left" vertical="center" wrapText="1"/>
    </xf>
    <xf numFmtId="0" fontId="17" fillId="16" borderId="42" xfId="1" applyFont="1" applyFill="1" applyBorder="1" applyAlignment="1">
      <alignment horizontal="left" vertical="center" wrapText="1"/>
    </xf>
    <xf numFmtId="0" fontId="17" fillId="3" borderId="18" xfId="1" applyFont="1" applyFill="1" applyBorder="1" applyAlignment="1">
      <alignment horizontal="left" vertical="top"/>
    </xf>
    <xf numFmtId="0" fontId="17" fillId="3" borderId="29" xfId="1" applyFont="1" applyFill="1" applyBorder="1" applyAlignment="1">
      <alignment horizontal="left" vertical="top"/>
    </xf>
    <xf numFmtId="164" fontId="16" fillId="10" borderId="0" xfId="1" applyNumberFormat="1" applyFont="1" applyFill="1" applyBorder="1" applyAlignment="1">
      <alignment vertical="center" wrapText="1"/>
    </xf>
    <xf numFmtId="164" fontId="16" fillId="10" borderId="0" xfId="1" applyNumberFormat="1" applyFont="1" applyFill="1" applyAlignment="1">
      <alignment vertical="center" wrapText="1"/>
    </xf>
    <xf numFmtId="0" fontId="17" fillId="3" borderId="18" xfId="1" applyFont="1" applyFill="1" applyBorder="1"/>
    <xf numFmtId="0" fontId="17" fillId="3" borderId="29" xfId="1" applyFont="1" applyFill="1" applyBorder="1"/>
    <xf numFmtId="0" fontId="17" fillId="0" borderId="18" xfId="1" applyFont="1" applyBorder="1" applyAlignment="1">
      <alignment horizontal="left"/>
    </xf>
    <xf numFmtId="0" fontId="17" fillId="0" borderId="29" xfId="1" applyFont="1" applyBorder="1" applyAlignment="1">
      <alignment horizontal="left"/>
    </xf>
    <xf numFmtId="0" fontId="17" fillId="16" borderId="42" xfId="1" applyFont="1" applyFill="1" applyBorder="1" applyAlignment="1">
      <alignment horizontal="left" vertical="center"/>
    </xf>
    <xf numFmtId="0" fontId="17" fillId="16" borderId="29" xfId="1" applyFont="1" applyFill="1" applyBorder="1" applyAlignment="1">
      <alignment horizontal="left" vertical="center"/>
    </xf>
    <xf numFmtId="164" fontId="29" fillId="3" borderId="0" xfId="1" applyNumberFormat="1" applyFont="1" applyFill="1" applyBorder="1" applyAlignment="1">
      <alignment horizontal="center" vertical="center" wrapText="1"/>
    </xf>
    <xf numFmtId="164" fontId="29" fillId="3" borderId="2" xfId="1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4" fontId="15" fillId="4" borderId="11" xfId="1" applyNumberFormat="1" applyFont="1" applyFill="1" applyBorder="1" applyAlignment="1">
      <alignment horizontal="right" vertical="top"/>
    </xf>
    <xf numFmtId="0" fontId="30" fillId="0" borderId="15" xfId="1" applyFont="1" applyBorder="1" applyAlignment="1">
      <alignment horizontal="right"/>
    </xf>
    <xf numFmtId="4" fontId="30" fillId="0" borderId="21" xfId="1" applyNumberFormat="1" applyFont="1" applyBorder="1" applyAlignment="1">
      <alignment vertical="top"/>
    </xf>
    <xf numFmtId="4" fontId="30" fillId="0" borderId="13" xfId="1" applyNumberFormat="1" applyFont="1" applyBorder="1" applyAlignment="1">
      <alignment vertical="top"/>
    </xf>
    <xf numFmtId="4" fontId="30" fillId="0" borderId="21" xfId="1" applyNumberFormat="1" applyFont="1" applyBorder="1"/>
    <xf numFmtId="4" fontId="30" fillId="4" borderId="11" xfId="1" applyNumberFormat="1" applyFont="1" applyFill="1" applyBorder="1" applyAlignment="1">
      <alignment horizontal="right" vertical="top"/>
    </xf>
    <xf numFmtId="164" fontId="17" fillId="0" borderId="6" xfId="1" applyNumberFormat="1" applyFont="1" applyBorder="1" applyAlignment="1">
      <alignment horizontal="center" vertical="top" wrapText="1"/>
    </xf>
    <xf numFmtId="4" fontId="16" fillId="14" borderId="30" xfId="1" applyNumberFormat="1" applyFont="1" applyFill="1" applyBorder="1" applyAlignment="1">
      <alignment vertical="top"/>
    </xf>
    <xf numFmtId="4" fontId="16" fillId="13" borderId="30" xfId="1" applyNumberFormat="1" applyFont="1" applyFill="1" applyBorder="1" applyAlignment="1">
      <alignment vertical="top"/>
    </xf>
  </cellXfs>
  <cellStyles count="18">
    <cellStyle name="Currency" xfId="16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_jacobelOPP2000" xfId="1" xr:uid="{00000000-0005-0000-0000-00000F000000}"/>
    <cellStyle name="Percent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 descr="data:image/jpeg;base64,/9j/4AAQSkZJRgABAgEBLAEsAAD/7QAsUGhvdG9zaG9wIDMuMAA4QklNA+0AAAAAABABLAAAAAEAAQEsAAAAAQAB/+FLM2h0dHA6Ly9ucy5hZG9iZS5jb20veGFwLzEuMC8APD94cGFja2V0IGJlZ2luPSLvu78iIGlkPSJXNU0wTXBDZWhpSHpyZVN6TlRjemtjOWQiPz4KPHg6eG1wbWV0YSB4bWxuczp4PSJhZG9iZTpuczptZXRhLyIgeDp4bXB0az0iQWRvYmUgWE1QIENvcmUgNy4xLWMwMDAgNzkuYTg3MzFiOSwgMjAyMS8wOS8wOS0wMDozNzozOCAgICAgICAgIj4KICAgPHJkZjpSREYgeG1sbnM6cmRmPSJodHRwOi8vd3d3LnczLm9yZy8xOTk5LzAyLzIyLXJkZi1zeW50YXgtbnMjIj4KICAgICAgPHJkZjpEZXNjcmlwdGlvbiByZGY6YWJvdXQ9IiIKICAgICAgICAgICAgeG1sbnM6ZGM9Imh0dHA6Ly9wdXJsLm9yZy9kYy9lbGVtZW50cy8xLjEvIgogICAgICAgICAgICB4bWxuczp4bXA9Imh0dHA6Ly9ucy5hZG9iZS5jb20veGFwLzEuMC8iCiAgICAgICAgICAgIHhtbG5zOnhtcEdJbWc9Imh0dHA6Ly9ucy5hZG9iZS5jb20veGFwLzEuMC9nL2ltZy8iCiAgICAgICAgICAgIHhtbG5zOnhtcE1NPSJodHRwOi8vbnMuYWRvYmUuY29tL3hhcC8xLjAvbW0vIgogICAgICAgICAgICB4bWxuczpzdFJlZj0iaHR0cDovL25zLmFkb2JlLmNvbS94YXAvMS4wL3NUeXBlL1Jlc291cmNlUmVmIyIKICAgICAgICAgICAgeG1sbnM6c3RFdnQ9Imh0dHA6Ly9ucy5hZG9iZS5jb20veGFwLzEuMC9zVHlwZS9SZXNvdXJjZUV2ZW50IyIKICAgICAgICAgICAgeG1sbnM6aWxsdXN0cmF0b3I9Imh0dHA6Ly9ucy5hZG9iZS5jb20vaWxsdXN0cmF0b3IvMS4wLyIKICAgICAgICAgICAgeG1sbnM6cGRmPSJodHRwOi8vbnMuYWRvYmUuY29tL3BkZi8xLjMvIj4KICAgICAgICAgPGRjOmZvcm1hdD5pbWFnZS9qcGVnPC9kYzpmb3JtYXQ+CiAgICAgICAgIDxkYzp0aXRsZT4KICAgICAgICAgICAgPHJkZjpBbHQ+CiAgICAgICAgICAgICAgIDxyZGY6bGkgeG1sOmxhbmc9IngtZGVmYXVsdCI+TktVX1Jlc2VhcmNoR3JhbnRzQ29udHJhY3RzX1NUQU5EQVJEPC9yZGY6bGk+CiAgICAgICAgICAgIDwvcmRmOkFsdD4KICAgICAgICAgPC9kYzp0aXRsZT4KICAgICAgICAgPHhtcDpDcmVhdG9yVG9vbD5BZG9iZSBJbGx1c3RyYXRvciAyNi4wIChNYWNpbnRvc2gpPC94bXA6Q3JlYXRvclRvb2w+CiAgICAgICAgIDx4bXA6Q3JlYXRlRGF0ZT4yMDIyLTAzLTA0VDEzOjExOjM4LTA1OjAwPC94bXA6Q3JlYXRlRGF0ZT4KICAgICAgICAgPHhtcDpNb2RpZnlEYXRlPjIwMjItMDMtMDRUMTg6MTE6NDBaPC94bXA6TW9kaWZ5RGF0ZT4KICAgICAgICAgPHhtcDpNZXRhZGF0YURhdGU+MjAyMi0wMy0wNFQxMzoxMTozOC0wNTowMDwveG1wOk1ldGFkYXRhRGF0ZT4KICAgICAgICAgPHhtcDpUaHVtYm5haWxzPgogICAgICAgICAgICA8cmRmOkFsdD4KICAgICAgICAgICAgICAgPHJkZjpsaSByZGY6cGFyc2VUeXBlPSJSZXNvdXJjZSI+CiAgICAgICAgICAgICAgICAgIDx4bXBHSW1nOndpZHRoPjI1NjwveG1wR0ltZzp3aWR0aD4KICAgICAgICAgICAgICAgICAgPHhtcEdJbWc6aGVpZ2h0PjUyPC94bXBHSW1nOmhlaWdodD4KICAgICAgICAgICAgICAgICAgPHhtcEdJbWc6Zm9ybWF0PkpQRUc8L3htcEdJbWc6Zm9ybWF0PgogICAgICAgICAgICAgICAgICA8eG1wR0ltZzppbWFnZT4vOWovNEFBUVNrWkpSZ0FCQWdFQkxBRXNBQUQvN1FBc1VHaHZkRzl6YUc5d0lETXVNQUE0UWtsTkErMEFBQUFBQUJBQkxBQUFBQUVBJiN4QTtBUUVzQUFBQUFRQUIvK0lNV0VsRFExOVFVazlHU1V4RkFBRUJBQUFNU0V4cGJtOENFQUFBYlc1MGNsSkhRaUJZV1ZvZ0I4NEFBZ0FKJiN4QTtBQVlBTVFBQVlXTnpjRTFUUmxRQUFBQUFTVVZESUhOU1IwSUFBQUFBQUFBQUFBQUFBQUFBQVBiV0FBRUFBQUFBMHkxSVVDQWdBQUFBJiN4QTtBQUFBQUFBQUFBQUFBQUFBQUFBQUFBQUFBQUFBQUFBQUFBQUFBQUFBQUFBQUFBQUFBQUFBQUFBQUFBQVJZM0J5ZEFBQUFWQUFBQUF6JiN4QTtaR1Z6WXdBQUFZUUFBQUJzZDNSd2RBQUFBZkFBQUFBVVltdHdkQUFBQWdRQUFBQVVjbGhaV2dBQUFoZ0FBQUFVWjFoWldnQUFBaXdBJiN4QTtBQUFVWWxoWldnQUFBa0FBQUFBVVpHMXVaQUFBQWxRQUFBQndaRzFrWkFBQUFzUUFBQUNJZG5WbFpBQUFBMHdBQUFDR2RtbGxkd0FBJiN4QTtBOVFBQUFBa2JIVnRhUUFBQS9nQUFBQVViV1ZoY3dBQUJBd0FBQUFrZEdWamFBQUFCREFBQUFBTWNsUlNRd0FBQkR3QUFBZ01aMVJTJiN4QTtRd0FBQkR3QUFBZ01ZbFJTUXdBQUJEd0FBQWdNZEdWNGRBQUFBQUJEYjNCNWNtbG5hSFFnS0dNcElERTVPVGdnU0dWM2JHVjBkQzFRJiN4QTtZV05yWVhKa0lFTnZiWEJoYm5rQUFHUmxjMk1BQUFBQUFBQUFFbk5TUjBJZ1NVVkROakU1TmpZdE1pNHhBQUFBQUFBQUFBQUFBQUFTJiN4QTtjMUpIUWlCSlJVTTJNVGsyTmkweUxqRUFBQUFBQUFBQUFBQUFBQUFBQUFBQUFBQUFBQUFBQUFBQUFBQUFBQUFBQUFBQUFBQUFBQUFBJiN4QTtBQUFBQUFBQUFBQUFBRmhaV2lBQUFBQUFBQUR6VVFBQkFBQUFBUmJNV0ZsYUlBQUFBQUFBQUFBQUFBQUFBQUFBQUFCWVdWb2dBQUFBJiN4QTtBQUFBYjZJQUFEajFBQUFEa0ZoWldpQUFBQUFBQUFCaW1RQUF0NFVBQUJqYVdGbGFJQUFBQUFBQUFDU2dBQUFQaEFBQXRzOWtaWE5qJiN4QTtBQUFBQUFBQUFCWkpSVU1nYUhSMGNEb3ZMM2QzZHk1cFpXTXVZMmdBQUFBQUFBQUFBQUFBQUJaSlJVTWdhSFIwY0RvdkwzZDNkeTVwJiN4QTtaV011WTJnQUFBQUFBQUFBQUFBQUFBQUFBQUFBQUFBQUFBQUFBQUFBQUFBQUFBQUFBQUFBQUFBQUFBQUFBQUFBQUFBQVpHVnpZd0FBJiN4QTtBQUFBQUFBdVNVVkRJRFl4T1RZMkxUSXVNU0JFWldaaGRXeDBJRkpIUWlCamIyeHZkWElnYzNCaFkyVWdMU0J6VWtkQ0FBQUFBQUFBJiN4QTtBQUFBQUFBdVNVVkRJRFl4T1RZMkxUSXVNU0JFWldaaGRXeDBJRkpIUWlCamIyeHZkWElnYzNCaFkyVWdMU0J6VWtkQ0FBQUFBQUFBJiN4QTtBQUFBQUFBQUFBQUFBQUFBQUFBQUFHUmxjMk1BQUFBQUFBQUFMRkpsWm1WeVpXNWpaU0JXYVdWM2FXNW5JRU52Ym1ScGRHbHZiaUJwJiN4QTtiaUJKUlVNMk1UazJOaTB5TGpFQUFBQUFBQUFBQUFBQUFDeFNaV1psY21WdVkyVWdWbWxsZDJsdVp5QkRiMjVrYVhScGIyNGdhVzRnJiN4QTtTVVZETmpFNU5qWXRNaTR4QUFBQUFBQUFBQUFBQUFBQUFBQUFBQUFBQUFBQUFBQUFBQUIyYVdWM0FBQUFBQUFUcFA0QUZGOHVBQkRQJiN4QTtGQUFEN2N3QUJCTUxBQU5jbmdBQUFBRllXVm9nQUFBQUFBQk1DVllBVUFBQUFGY2Y1MjFsWVhNQUFBQUFBQUFBQVFBQUFBQUFBQUFBJiN4QTtBQUFBQUFBQUFBQUFBQUtQQUFBQUFuTnBaeUFBQUFBQVExSlVJR04xY25ZQUFBQUFBQUFFQUFBQUFBVUFDZ0FQQUJRQUdRQWVBQ01BJiN4QTtLQUF0QURJQU53QTdBRUFBUlFCS0FFOEFWQUJaQUY0QVl3Qm9BRzBBY2dCM0FId0FnUUNHQUlzQWtBQ1ZBSm9BbndDa0FLa0FyZ0N5JiN4QTtBTGNBdkFEQkFNWUF5d0RRQU5VQTJ3RGdBT1VBNndEd0FQWUErd0VCQVFjQkRRRVRBUmtCSHdFbEFTc0JNZ0U0QVQ0QlJRRk1BVklCJiN4QTtXUUZnQVdjQmJnRjFBWHdCZ3dHTEFaSUJtZ0doQWFrQnNRRzVBY0VCeVFIUkFka0I0UUhwQWZJQitnSURBZ3dDRkFJZEFpWUNMd0k0JiN4QTtBa0VDU3dKVUFsMENad0p4QW5vQ2hBS09BcGdDb2dLc0FyWUN3UUxMQXRVQzRBTHJBdlVEQUFNTEF4WURJUU10QXpnRFF3TlBBMW9EJiN4QTtaZ055QTM0RGlnT1dBNklEcmdPNkE4Y0Qwd1BnQSt3RCtRUUdCQk1FSUFRdEJEc0VTQVJWQkdNRWNRUitCSXdFbWdTb0JMWUV4QVRUJiN4QTtCT0VFOEFUK0JRMEZIQVVyQlRvRlNRVllCV2NGZHdXR0JaWUZwZ1cxQmNVRjFRWGxCZllHQmdZV0JpY0dOd1pJQmxrR2FnWjdCb3dHJiN4QTtuUWF2QnNBRzBRYmpCdlVIQndjWkJ5c0hQUWRQQjJFSGRBZUdCNWtIckFlL0I5SUg1UWY0Q0FzSUh3Z3lDRVlJV2dodUNJSUlsZ2lxJiN4QTtDTDRJMGdqbkNQc0pFQWtsQ1RvSlR3bGtDWGtKandta0Nib0p6d25sQ2ZzS0VRb25DajBLVkFwcUNvRUttQXF1Q3NVSzNBcnpDd3NMJiN4QTtJZ3M1QzFFTGFRdUFDNWdMc0F2SUMrRUwrUXdTRENvTVF3eGNESFVNamd5bkRNQU0yUXp6RFEwTkpnMUFEVm9OZEEyT0Rha053dzNlJiN4QTtEZmdPRXc0dURra09aQTUvRHBzT3RnN1NEdTRQQ1E4bEQwRVBYZzk2RDVZUHN3L1BEK3dRQ1JBbUVFTVFZUkIrRUpzUXVSRFhFUFVSJiN4QTtFeEV4RVU4UmJSR01FYW9SeVJIb0VnY1NKaEpGRW1RU2hCS2pFc01TNHhNREV5TVRReE5qRTRNVHBCUEZFK1VVQmhRbkZFa1VhaFNMJiN4QTtGSzBVemhUd0ZSSVZOQlZXRlhnVm14VzlGZUFXQXhZbUZra1diQmFQRnJJVzFoYjZGeDBYUVJkbEY0a1hyaGZTRi9jWUd4aEFHR1VZJiN4QTtpaGl2R05VWStoa2dHVVVaYXhtUkdiY1ozUm9FR2lvYVVScDNHcDRheFJyc0d4UWJPeHRqRzRvYnNodmFIQUljS2h4U0hIc2NveHpNJiN4QTtIUFVkSGgxSEhYQWRtUjNESGV3ZUZoNUFIbW9lbEI2K0h1a2ZFeDgrSDJrZmxCKy9IK29nRlNCQklHd2dtQ0RFSVBBaEhDRklJWFVoJiN4QTtvU0hPSWZzaUp5SlZJb0lpcnlMZEl3b2pPQ05tSTVRandpUHdKQjhrVFNSOEpLc2syaVVKSlRnbGFDV1hKY2NsOXlZbkpsY21oeWEzJiN4QTtKdWduR0NkSkozb25xeWZjS0Ewb1B5aHhLS0lvMUNrR0tUZ3BheW1kS2RBcUFpbzFLbWdxbXlyUEt3SXJOaXRwSzUwcjBTd0ZMRGtzJiN4QTtiaXlpTE5jdERDMUJMWFl0cXkzaExoWXVUQzZDTHJjdTdpOGtMMW92a1MvSEwvNHdOVEJzTUtRdzJ6RVNNVW94Z2pHNk1mSXlLakpqJiN4QTtNcHN5MURNTk0wWXpmek80TS9FMEt6UmxOSjQwMkRVVE5VMDFoelhDTmYwMk56WnlOcTQyNlRja04yQTNuRGZYT0JRNFVEaU1PTWc1JiN4QTtCVGxDT1g4NXZEbjVPalk2ZERxeU91ODdMVHRyTzZvNzZEd25QR1U4cER6alBTSTlZVDJoUGVBK0lENWdQcUErNEQ4aFAyRS9vai9pJiN4QTtRQ05BWkVDbVFPZEJLVUZxUWF4QjdrSXdRbkpDdFVMM1F6cERmVVBBUkFORVIwU0tSTTVGRWtWVlJacEYza1lpUm1kR3EwYndSelZIJiN4QTtlMGZBU0FWSVMwaVJTTmRKSFVsalNhbEo4RW8zU24xS3hFc01TMU5MbWt2aVRDcE1ja3k2VFFKTlNrMlRUZHhPSlU1dVRyZFBBRTlKJiN4QTtUNU5QM1ZBblVIRlF1MUVHVVZCUm0xSG1VakZTZkZMSFV4TlRYMU9xVS9aVVFsU1BWTnRWS0ZWMVZjSldEMVpjVnFsVzkxZEVWNUpYJiN4QTs0Rmd2V0gxWXkxa2FXV2xadUZvSFdsWmFwbHIxVzBWYmxWdmxYRFZjaGx6V1hTZGRlRjNKWGhwZWJGNjlYdzlmWVYrellBVmdWMkNxJiN4QTtZUHhoVDJHaVlmVmlTV0tjWXZCalEyT1hZK3RrUUdTVVpPbGxQV1dTWmVkbVBXYVNadWhuUFdlVForbG9QMmlXYU94cFEybWFhZkZxJiN4QTtTR3FmYXZkclQydW5hLzlzVjJ5dmJRaHRZRzI1YmhKdWEyN0VieDV2ZUcvUmNDdHdobkRnY1RweGxYSHdja3R5cG5NQmMxMXp1SFFVJiN4QTtkSEIwekhVb2RZVjE0WFkrZHB0MitIZFdkN040RVhodWVNeDVLbm1KZWVkNlJucWxld1I3WTN2Q2ZDRjhnWHpoZlVGOW9YNEJmbUorJiN4QTt3bjhqZjRSLzVZQkhnS2lCQ29GcmdjMkNNSUtTZ3ZTRFY0TzZoQjJFZ0lUamhVZUZxNFlPaG5LRzE0YzdoNStJQklocGlNNkpNNG1aJiN4QTtpZjZLWklyS2l6Q0xsb3Y4akdPTXlvMHhqWmlOLzQ1bWpzNlBObytla0FhUWJwRFdrVCtScUpJUmtucVM0NU5OazdhVUlKU0tsUFNWJiN4QTtYNVhKbGpTV241Y0tsM1dYNEpoTW1MaVpKSm1RbWZ5YWFKclZtMEticjV3Y25JbWM5NTFrbmRLZVFKNnVueDJmaTUvNm9HbWcyS0ZIJiN4QTtvYmFpSnFLV293YWpkcVBtcEZha3g2VTRwYW1tR3FhTHB2Mm5icWZncUZLb3hLazNxYW1xSEtxUHF3S3JkYXZwckZ5czBLMUVyYml1JiN4QTtMYTZocnhhdmk3QUFzSFd3NnJGZ3NkYXlTN0xDc3ppenJyUWx0SnkxRTdXS3RnRzJlYmJ3dDJpMzRMaFp1Tkc1U3JuQ3VqdTZ0YnN1JiN4QTt1NmU4SWJ5YnZSVzlqNzRLdm9TKy83OTZ2L1hBY01Ec3dXZkI0OEpmd3R2RFdNUFV4RkhFenNWTHhjakdSc2JEeDBISHY4Zzl5THpKJiN4QTtPc201eWpqS3Q4czJ5N2JNTmN5MXpUWE50YzQyenJiUE44KzQwRG5RdXRFODBiN1NQOUxCMDBUVHh0UkoxTXZWVHRYUjFsWFcyTmRjJiN4QTsxK0RZWk5qbzJXelo4ZHAyMnZ2YmdOd0YzSXJkRU4yVzNoemVvdDhwMzYvZ051Qzk0VVRoek9KVDR0dmpZK1ByNUhQay9PV0U1ZzNtJiN4QTtsdWNmNTZub011aTg2VWJwME9wYjZ1WHJjT3Y3N0lidEVlMmM3aWp1dE85QTc4endXUERsOFhMeC8vS004eG56cC9RMDlNTDFVUFhlJiN4QTs5bTMyKy9lSytCbjRxUGs0K2NmNlYvcm4rM2Y4Qi95WS9Tbjl1djVML3R6L2JmLy8vKzRBRGtGa2IySmxBR1RBQUFBQUFmL2JBSVFBJiN4QTtCZ1FFQkFVRUJnVUZCZ2tHQlFZSkN3Z0dCZ2dMREFvS0N3b0tEQkFNREF3TURBd1FEQTRQRUE4T0RCTVRGQlFURXh3Ykd4c2NIeDhmJiN4QTtIeDhmSHg4Zkh3RUhCd2NOREEwWUVCQVlHaFVSRlJvZkh4OGZIeDhmSHg4Zkh4OGZIeDhmSHg4Zkh4OGZIeDhmSHg4Zkh4OGZIeDhmJiN4QTtIeDhmSHg4Zkh4OGZIeDhmSHg4Zi84QUFFUWdBTkFFQUF3RVJBQUlSQVFNUkFmL0VBYUlBQUFBSEFRRUJBUUVBQUFBQUFBQUFBQVFGJiN4QTtBd0lHQVFBSENBa0tDd0VBQWdJREFRRUJBUUVBQUFBQUFBQUFBUUFDQXdRRkJnY0lDUW9MRUFBQ0FRTURBZ1FDQmdjREJBSUdBbk1CJiN4QTtBZ01SQkFBRklSSXhRVkVHRTJFaWNZRVVNcEdoQnhXeFFpUEJVdEhoTXhaaThDUnlndkVsUXpSVGtxS3lZM1BDTlVRbms2T3pOaGRVJiN4QTtaSFREMHVJSUpvTUpDaGdaaEpSRlJxUzBWdE5WS0JyeTQvUEUxT1QwWlhXRmxhVzF4ZFhsOVdaMmhwYW10c2JXNXZZM1IxZG5kNGVYJiN4QTtwN2ZIMStmM09FaFlhSGlJbUtpNHlOam8rQ2s1U1ZscGVZbVpxYm5KMmVuNUtqcEtXbXA2aXBxcXVzcmE2dm9SQUFJQ0FRSURCUVVFJiN4QTtCUVlFQ0FNRGJRRUFBaEVEQkNFU01VRUZVUk5oSWdaeGdaRXlvYkh3Rk1IUjRTTkNGVkppY3ZFekpEUkRnaGFTVXlXaVk3TENCM1BTJiN4QTtOZUpFZ3hkVWt3Z0pDaGdaSmpaRkdpZGtkRlUzOHFPend5Z3AwK1B6aEpTa3RNVFU1UFJsZFlXVnBiWEYxZVgxUmxabWRvYVdwcmJHJiN4QTsxdWIyUjFkbmQ0ZVhwN2ZIMStmM09FaFlhSGlJbUtpNHlOam8rRGxKV1dsNWlabXB1Y25aNmZrcU9rcGFhbnFLbXFxNnl0cnErdi9hJiN4QTtBQXdEQVFBQ0VRTVJBRDhBOVQrcEg2aGo1RDFBT1JTbzVjU2FWcDRZcXV4VjJLcUUxL1l3UDZjMXpGRS9YaTdxcG9mWW5GVjBGM2EzJiN4QTtITDZ2TkhOeHB5OU5nMUs5SzBQdGlxNmFhR0ZESk5Jc2NZNnU1Q2pmM09LcUg2VzByL2x0Zy81R3AvWEZYZnBiU3Y4QWx0Zy81R3AvJiN4QTtYRlVIcjkzR05IYWVDVUVsazlDV05xL0VHN0Vld09hbnR2THdhY2tHcFdLOTkvcXR6TkRIaXlWMDN0Mmg2MHQ1YXViaGdrMEFyS3hvJiN4QTtBVi9uOXZmQjJSMmwrWmhVdnJqejgvTmRacHZEbHQ5SlJuNlcwci9sdGcvNUdwL1hOdTRhS0JCRlJ1RDBPS3Bmb1A4QXZCL3oxbC80JiN4QTttYzFuWlA4QWMvNTB2OTBYSzFuMS9BZmNyYXBxbW42VnAxenFXb3pyYldGbkcwMXpjUDhBWlNOQlZtTk93R2JOeFdJMkg1My9BSlNYJiN4QTs5M0hhVzNtdlQybmxJV05YbEVZWmlhQUJwT0sxSjdWeFZuR0t1eFYyS3V4VjJLdXhWMktzYjByOHd2SzJxZWNOVThvV1Z5NzY3bzhZJiN4QTttdjdjeE9xb2pjS0VTRWNHL3ZWNkhGV1NZcTdGV0ZlWlB6cC9LenkzcUw2YnJQbU8wdHIrSThaclpTOHp4dC9MSUlWazRIMmFoeFZrJiN4QTtmbC96TDVmOHhhY3VwYUZxRUdwV0xrcUxpMmRaRkREcXJVK3l3cnVEdmlxWllxN0ZYWXE3RlhZcStTZitjbnZPM21MeVgrZXVoYTlvJiN4QTtGd1lMMjMwT0FPaHFZNVlqZVhSZUtWTnVTTlRjZlNLRUE0cTk5L0tYODJ2THY1a2VYVjFIVG1FR293QlUxVFMzWUdTM2tJK2psRzFEJiN4QTt3ZW0vc1FRRldjNHE4TC81eTM4cmVYSi95d3YvQURCSnB0dWRjdFpyUklkVEVhaTRDTk1zWlF5Z2NtWGk1K0VtbUtzMi9JN3l4NWUwJiN4QTtYOHN2TGMrbGFmQlozT3A2VllYV28zRVVhckxjVFNXNnlGNVpLY24rS1Z1UEk3Vm9Oc1ZlZmZuTDUxdmZ6RDFHNi9LRHlKWnc2cmRUJiN4QTtjZjhBRVdyeTcybGdrVXF0UU9Lam1qTDhSM29maFVGL3NxczgvTG44aS95LzhrNkxGWnc2YmI2anFKVWZYZFZ1NFVsbW1mOEFhNDgrJiN4QTtmcHA0SXUzalU3NHErZFBPM2t6eXUzL09XdGxvSzZiQkZvdHpkMk1seHA4U0trRGxyZEpYQmpBNDhYWWZFS2IxUGppcjZhOHdSMlZsJiN4QTs5WDBuVDdlSzBzYlJLeDIwQ0xGR3BjMW9xSUFvK2p4empQYVBVbVdVWXh5aVB0UDdIZGRtNDZpWmQ2SnN0SVNEVkVzcm1OWjdhOXRXJiN4QTtTNGhsVU1qcTYwa2pkU0tNdFJ1RDJ5L3MvU1MwMnJqSCtmRDlHNCtZWWFqTU11RW51azhLMFg4di9KZi9BRU52cldsTm85cStsUTZhJiN4QTtMNkRUbWlRMjBkdzhNQVpsaHB3NnlNMUNLQW1vN1U2eDFENmZWVlZRcWdLcWlpcU5nQU93eFZBYUQvdkIvd0E5WmY4QWlaeldkay8zJiN4QTtQK2RML2RGeXRaOWZ3SDNNYS9Pdi93QWxINXYvQU8yVmRmOEFKbzVzM0ZmRmR2TEZxM2tQeXo1THMvSTl0RDVpMW1kdjBaNXVsbldLJiN4QTtXOHJlU0p3WGtzYWppMzduNDVEMDZWcGlyMnI4d1B6ejgwK1JkVDB6OHVkUDFIVDdDNzh2NlJhUjZ4cnVveFhOMEo3eGJSR0VjU1FKJiN4QTtLd0RncWVUSjM3VTNWUXpmODVVZWQ1L3lmR3ZXdW0yNDh3UWFtTk12Ny8wM2ExamplTDFZNS9UQitGMzNTaE5LaXZjREZVNnMvd0RuJiN4QTtJanpCcFA1UjZ0NXAxSFZORzh5YXdsOUZZYVhIcDBkeENrYlRJenE5Mmt3Z2w0bFluWlFJMXJ4Ni93QXFxWGZsVi96a3I1cDFUOHlOJiN4QTtPOHM2N2U2ZHJXbWF3Z1ZMN1Q3ZTR0amJYQmpMaENMaElpd0RMd2I0YWRHRGRSaXFTZVpmK2NvdlAraWE0ODBXdGVYdFl0WWI1NFgwJiN4QTtmVDRidHEyeTFwSUxxUkZqUElEcXNyRUdudzBxTVZaaGZmbWgrZDJ2L20zNWg4bCtSenBxMjFoREZkUXphaEh4RUVKamhjOG1UbVdkJiN4QTtubTRnY1QxOXFoVmREK2FINTYrZVBOUG1Ddy9MKzMwdTAwN3l4T3RsZE5mMU1seE1IYU5tQjNGQzBUc0FBS0wzTFlxd3VTOC9OU3kvJiN4QTtQdnovQUhIbEp0Ty9UZHRwc2R4ckZ4Y0t3dC9UZ3Q3ZDVSYm94YzFra0FDQnE3ZFQzeFY3MytSUDVnNnA1OS9McXoxN1ZZbzR0Uk1zJiN4QTsxdmNtRUZZM2FGcUJ3cEo0OGxJcUs5Y1ZULzhBTWJWZFIwajh2L01tcWFaWDlJV09tWGR4YXNPcXlSd3N5dnYxNGtjcWQ4VmZPdjVOJiN4QTsrUlBLRC9rWGUrZFA4TVErZC9ObHhOTjYxaGNBelM4MXVCRUlVcXNuRnZTUHJGZ3ZJOHV2Z3FzMFA4NWJuUVB5UzF1OThtK1hiYnlyJiN4QTtQb21ydzJodEdaN3prMXlXYVZwVEtGY3VLY2ZpSm9BQjBHS3MwdmZ6QS9PclFmeTV2dk5QbWZVUExtbVQ2ajlSZlFJNS9YNHhSekNWJiN4QTtyaEhTTldlU2ZoNmJxcThoOXI1WXF4UHlmL3prcjUydmw4NTZkYzNtbjZ0THBPalhPcWFQclZuYlRReHRKYmhQaGFHZFluS2Z2UDJrJiN4QTtCcU80SU9LcWVtZm52K2VWbFplVGZNK3VKcGMzbHJ6TGUvVWt0NG95bHd5cEw2VHUxRDhCYmZoUW5wdVBGVkJXdGwrY1RmOEFPVDJzJiN4QTtSV09vYVFubWdXUWVhNGtXWDZxZFBwQ1VSUUlpM3ErbVVCK0dsYTc0cW1jSC9PUlg1aFh2NW4zZWkzT3BhTDVaMDIwMVQ2bWRQMVdDJiN4QTs0V1EyNnlNak8wd1hqekNxSzhwRXFTS2JWb3FtMzVuMnR0ZC84NWIrUjdXNmlTZTJuMGYwNTRKRkRvNk9kUURLeW1vSUlOQ0RpckJmJiN4QTt6Uy9ManpYK1IzbktMejc1RmxaZkxrc3ZIMC9pZGJmMURWclM1VW1yd1NVK0JxKzFRd1ZpcStsUHltL05UUWZ6SDhzUjZ0cHhFRjdGJiN4QTtTUFZOTVpnMGx0TjRIcHlSNlZSNmJqd0lJQ3JGZitjc1AvSkphdjhBOFo3UC9xSlRGWGszbWY4QU9mV0c4cmVTL3dBcVBMRndtajMxJiN4QTs3bzJqVzJyYS9kU2Vpa1MzZGpDNFNOLzJCNmNpODVPdjdLNzc0cStoL3dBcmZ5djh2L2wxNWFUUjlLQm11SlNKZFMxQ1FVbHVaNlVMJiN4QTt0MTRxT2lMMkhpYWtxc3h4VjhsZWN2OEExdExTL3dEalBZZjlRYTRxK2xkUzA3bDVqdEpuRllaaUtrOU9jWUpvZm5RWnpXdTBWNjdIJiN4QTtJL1RMNzQvZ096d1o2d1NBNWo5S2NOYmN0UVM0STJpalpWK2JrZnFDL2ptN2xodk1KL3pZa2ZNL3MrMXdST29HUGVYaEdqZit0azY5JiN4QTsvd0JzTlA4QWsxYlpsTlQzL0ZVdjBIL2VEL25yTC94TTVyT3lmN24vQURwZjdvdVZyUHIrQSs1RGVjdkxpZVp2S21yZVhubk5xbXEyJiN4QTtzdG8xd3E4eWdsVXJ5Q2tyV2xmSE5tNHJ6UFUvK2NhZEYxRDhyOUE4a1NhdkxIZGVYYmlhNHNOZFNFQ1VmV0pwSnBFOVBuc3A5UWRHJiN4QTs2cUQ3WXFxK2NQOEFuSDY1MTdVOVA4eFdIbXE0MGZ6amIyYVdPbzYxRmJMSWw2cUp3OVNTM01pQlpDT3BEMDZiYkRGVmFiOGk5YVg4JiN4QTt1TGJ5aFllZWRTdGJ1RzUrdFQ2dTBhU1BONFFzZ1pKUFNVN2hUTWQ2MXFLQUtwVG9IL09LZmxXejhxNi9vMnM2cFBxMTk1Z2xpbm0xJiN4QTtOSWt0akRMQVhhTjRZZ1pRRHlsYmxWalVHbTJLcGo1SS9JUFZORDFsdFExM3pwZmEvYml6ZlQ0dFBNSzIwUG91aGovZUF5VDgyVUdvJiN4QTtjY1dyMUo2WXF4WmYrY1NMd2VYN3J5eVBQbDRQTFVsejljdHRNRm5HRldYcHlsZjFheS9DT3dVVitLbUt2Ui9LWDVSMi9sMzh4OWI4JiN4QTs3SnFiM011dFdzVm8xaVlnaXhpSllsNUNRTXhhdm9meTk4VlluNWovQU9jYTU3anpUcWV1K1VmT2VvK1VrMXVYNnhxOWxhSzdMTElYJiN4QTs5UmlqcE5BVXF4Sm9lVkNUVGJiRldRNkorU3FhYjV4OHkrWjVkYm12YnJ6THBvMDI0V1NCRktuMG80Mm1MSXdWbWIwdVJBVlJ2aXJCJiN4QTs3Nzhpdk4ra2FYNUo4ajZEZHozdmxpMTFlYlUvTXVyTEpIWnNzUktjWXZTRXZxUHlReUQ0YTlxNHErZ1pvWXA0Wklaa1dTR1ZTa2tiJiN4QTtBRldWaFFxUWVvSXhWNFJQL3dBNHQzMmw2bmV6K1F2UG1wK1VkTnZ5V20wMkJaSlZCUFpYUzR0alJlaThnV0EvYXhWRVd2OEF6aTFwJiN4QTtzSDVjNmw1UFBtSzVsbjFhK2gxQzgxUjRFTlpJQVFBc1hPdnhWTlMwaHhWbEg1bi9BSktXWG52eWhvK2hOcXN1bTNlaHRFOWpxTWNZJiN4QTtrK0tPTVJubkZ5U3RRSzdPS0hGV093Zjg0MzNzdXBhenF1dCtjcnJXTlUxdlI1dEd1cm1hMWpRS0pncWlTTkZrb3FvRUZFL0hGVWRxJiN4QTtIL09QRm5lZVRQSjNsZzYzSWtmbEc2TjNIZEMzVW00SmtNbkZrOVQ0T3RPcHhWZjUwL0llOTF2OHhoNTYwTHpaZCtYTlJsaGp0NzVMJiN4QTtlSDFQVmpqQ3J4VnhMQ1VES2dCQkRiaXVLcEQ1bC81eGR2Zk5IbUNXOTh3ZWViN1VOSGx1MnZQMGJMYm9aVTVWL2R4M0JrS3hxRk5BJiN4QTtGaUMrMktwZCtZdi9BSzJCNUIvN1pTLzhTMURGWDBEcWVtYWZxbW4zR25hamJ4M2RqZHh0RmMyMHFoa2RHRkNyQTRxK08vUC9BT1gvJiN4QTtBSnkvSVB6cEQ1MDhtU3lUK1Y1cE9CREV1c2FPMVdzN3dmdFJ0K3cveTZPQVNxOUIvT1Q4eS9MdjVoZjg0MjZucmVqUHhZWEZsSGZXJiN4QTtMa2VyYlRmV0l5WTNwMUhkV0d6RDZRRlUyMUg4amZML0FPWlg1TCtUV1BDdzh5V3VnYWFMRFZndFNRTE9NaUdlbTd4RS9TcDNIY0ZWJiN4QTtoUDVYZm5YNW8vTERYRi9MbjgxWXBZYkcycEZwK3F2VnpCRnVFK01BK3RiTlNpT04wNmRCUlZYMVRCUEJjUVJ6d1NMTEJLb2VLVkNHJiN4QTtSMFlWVmxZYkVFYmdqRlh5YitZMWJEL25NZlFMbVQ3TjNjYVp3NWZDS1NJTFlVSjYvRVB2MnhWOVp2R2owNXFHNGtNdGV4SFE1R1VCJiN4QTtMbU9XNlJJamt1eVNIejc1VTlTOC93Q2N4dk9FeWtHR3gwZUpPUUcxVERaTHhyNDhtYjdzVmZRV0twZm9QKzhIL1BXWC9pWnpXZGsvJiN4QTszUDhBblMvM1JjcldmWDhCOXlZWnMzRlFkcHJPajNrendXZDliM00wZFM4VU1xU01vQm9hcXBKR0txUTh5ZVhUeHBxbG1lYm1OZjM4JiN4QTtXN2lsVkh4ZGR4dGlxSnZkUjArd2lFdDljeFdzVEhpSkozV05TM1dsV0lGY1ZlWmZsNSthR3Y4QW1QOEFObnpuNVh1dnF6YU5vUVJ0JiN4QTtObGdRaVJsZGdLdS9KbFlFSHNCaXFhZm5IK2NPbGZsdG8xdFBKYXRxV3M2azVoMHJTNDI0bVZscHpabW94Q0x6WG9DU1NBUEVLc1c4JiN4QTtuZm1kK2ZWMzVuMHV3OHkvbDRMVFNOVUpKdkxlUXExdEVQdFNUbG5sVlNvUDJINE0zYmZiRlhyOTFyR2tXbHdsdGRYMXZiM0VsUFRoJiN4QTtsbFJIYmthRGlyRUUxT0tycm5VOU50Wm80TG03aGdubEJNVVVraUk3QWRTcXNRVFRGVXMxdnpyNWMwankxcUhtS1c4aXVOTzAyR1dhJiN4QTtVMjBrVHM1aGpNcGlqcTZxMGpLdndyeUZjVlMveVQrYUhsSHpmNVd0L01samRDenM1K1phQytraGluaUNUTkIrK1ZaSkZUa3lWWDR0JiN4QTt3UmlySVlkWTBpYjFqRGZXOGd0MUR6OEpVYjAxSXFHZWgrRUVkemlxNngxUFRiOUdld3U0YnRFTkhhQ1JKQXBPOUNVSnBpcW0rdWFJJiN4QTtseEpiUHFGc3R6Q3JOTkNab3c2S2k4bUxLVFVCVjNOZTJLc1U4aWZuRjVQODY2cHErbWFXMHNGMW85eWJSMXV6QW4xaHdYSEsyNFN5JiN4QTtHUlAzUk5hRGFtS3N0dHRZMG02dVh0YmE5dDU3bUt2cXdSeW84aThUUThsVWtpaDJ4VkY0cTdGWFlxK1kvd0F5UE12bDVQOEFuTGZ5JiN4QTtaZHRxVnNMV3dzSTdXOW5NcStuRE03WG5HT1I2MFZ2M3lkZkVZcSttb3BvcG8xbGhkWkluRlVkQ0dVZzl3UnNjVlVOVDB6VDlVMCs0JiN4QTswN1ViZU83c2J1Tm9ybTJsVU1qb3dvVllIRlh4UitldjVGZVlQeTRXOXY4QXkxTmNYUGtiVmVDM3NRSlkyNVNRU1J4M0lIMmtEZ2VuJiN4QTtLZjhBVk81K0pWOWJmbFAvQU9TczhtLzlzUFRmK29PUEZVUCtaLzVWZVZ2ekUwSTZiclVQQzVpREhUOVRqQTllMmtJNm9lNkhia2gyJiN4QTtiNWdFS3ZucnlyNTE4L2Y4NCsrWTA4cGVkWXBOUzhqM0xzZE92b2dXV05lVldsdGlmOWFzc0JOUjFIWDRsV1RmODVHZVNiM3poWWVYJiN4QTsvd0ExUHkra0dxM09sUm94YXovZXZKYnh5K3RETEVvM1pvSlMzTktjdCtud25GWG8zNWEvbjU1Qzg1NlBCTEpxVnRwV3VCUUw3U0x1JiN4QTtWWVpFbEgyL1M5UXI2aWR3VnJ0MW9kc1ZUTHpwK2RINWZlVmJCcHA5VmcxRFVHRkxQU0xDUkxtN25rT3lJa2NaWXJ5TzNKcURGV04vJiN4QTtrRjVDOHhhWTJ2OEFuanpaRDlXOHplY0xuNjFKWW12SzB0dVRQSENhN3F4NTdyMkFVSGVveFY2N2lxWDZEL3ZCL3dBOVpmOEFpWnpXJiN4QTtkay8zUCtkTC9kRnl0Wjlmd0gzTWMvT1RYN1hRUHl3OHhhcGQ2ZWRVdG83VXhTMkFaazlSYmgxZzNkUGlWVjlUa3hHNEF6WnVLK1FmJiN4QTt5N2Exc3Z6Ui9MalV0SXVOS3RaTlF1SW9yalQ5R2x2SkpZWW5jSXd2emRzNEUwcXlzcFdOdU5GclFDbUt1MEw4dXZMbXEvazErWUhuJiN4QTtDN2prYlc5STFGWXRPbERzRWpYMVl2VStBSGkzTVRFSGtOcUNtS3A3clY1b21xZWJmeTFQNXB6enI1S1BsaTBhQ1FHYjBwSmhDUTVrJiN4QTthTGxKeWVSVkVoVDR2czFvTjhWWmwvemkzSDVWai9ObnoybmxPU1NYeTRzTVkweVNYbHlNUHJiZmJvL0d2MmVYeFVwWGZGVTQvd0NjJiN4QTtvclRVZEY4MitSZnpFK3B2ZjZMNWV1MC9TVVNDdnA4WjQ1VUpyc09mRXFySFlNQjRqRldhV1A4QXprNStVdW82MW8ra2FkZjNGNWM2JiN4QTt3d2pReFdzMUlKSElDUnpCbFZ1VE1lUHdCdkU3YjRxK1o3ZVA4dUx2VGZ6QnVmelV1YnVMOHkxdUxqOUh4RTNGUk1GUHByR0ZIcG45JiN4QTs5OEpFbndoS2NhZGNWVE02THFmbTIrL0pmU1BPSHJTTHFFRTBVdnFzNnpTV0l2SE1RWnE4aHpnVUJXL2xvY1ZUUFNmSVhsNlBWUHpyJiN4QTs4b3gyc2syajZMWlRhbG85a1paaVk3eTBobU5zNEtzR2N4K3FRQTFlWDdWY1ZTRFQ0dnk1SC9PTStyUzZWeC94d3h0MTh3L0hjRnZSJiN4QTtHcWY2T1Nqa3dBZW53K3dLK09LczM4OWVVL0lYNWQva1JwVjdhYUVkUXZQTjhlbVI2bFBkWFYwc1hyQ0Zyc1N5Q0oxSUFia09DY2FqJiN4QTs1WXF3Mzh1MjFuUS96QTh6V3ZrKyswK2U4dmZMZC9KQkY1ZWt1cGJSSjFoOVNKSUd1eVpXbGpaUXdxVFJqVDJ4VlBmeVEwVC9BSnh2JiN4QTsxdXgwTzE4eXp5M0hudlUzdTdhOHRMcVM2U09XYWN2R2lsMTR4QXRHNDlNaHd4Yy96VW9xZy95czBQOEFLMnk4ei9tRHBtcjNpYUY1JiN4QTtpc1o5UXMvS2Q3TEpkQnJPTVEzY2NzdndzRWIwWTFERXltdTNXdUtvSC9uSHZVTkIwSDgxL0wybnJZYWRyMXplaWFLMDEyeGx2VmxpJiN4QTs5VVBWNUlad2lja1JTdFBTVWhUV3AyT0t2dC9GWFlxN0ZXSy84cW4vQUNzLzZrM1Evd0R1RzJmL0FGVHhWa09tNlpwdWwyTVZocGxwJiN4QTtEWTJNQUlndExhTklZa0JKWWhJMENxdTVKMkdLb25GVk82dGJhN3RwYlc2aVM0dHAwYU9lQ1ZROGJvd295dXJWREFqWWc0cTFhV2xyJiN4QTtaMnNOblp3eDIxcGJSckRiMjhLaEk0NDBBVkVSRkFWVlZSUUFkTVZWY1ZTbnpWNVQ4dmVhOUZuMFhYN0tPKzA2NCszRkpVRldIUjBZJiN4QTtVWkhXdXpLYTRxOG84by9rQjV3OGc2amNUZVJ2UFQyK2t6UHpPaDZwWkM3Z2JmOEFiZEpvUGlwKzFHaWsrT0t2UU5SL0s3eVByMFVVJiN4QTsvbWZ5OXBXbzZ1OGEvWGIxTFZZekpMUWVveXNTMG9VdFdnWnlRTzV4VkZlWGZ5MzhnK1c1eGNhRjVmc05QdWdPSXVZWUVFMUQxSHFrJiN4QTtGL3h4VmtlS3V4Vkw5Qi8zZy81NnkvOEFFem1zN0ovdWY4NlgrNkxsYXo2L2dQdVJ0eGJ3WEVFbHZjUnJOQktwU1dLUlF5TXJDaFZsJiN4QTtOUVFSMnpadUtrMWg1RThrYWU4TDJIbDdUTFI3ZVF6UU5CWjI4UmprTkt1aFJCeGI0UnVOOXNWUk1YbGZ5MUZZM0dueGFUWlIyRjIzJiN4QTtPNnRGdDRsaGxiYjRwSXd2Rmo4STNJeFZicUhsTHlycVduUWFicU9qV043cDFyVDZ0WlhGdERMQkhRVUhDTjFLTFFlQXhWVzAvd0F2JiN4QTs2RHBzeno2ZHB0clpUeW9zY2t0dkJIRTdJZ0FSV1pGQktxQUFCMnhWR1RRd3p4UEROR3NzTWlsWkkzQVpXVWloREE3RUhGVW0wbnlKJiN4QTs1STBlOCt2YVI1ZTB6VHIyaEgxcTBzN2VDV2g2am5HaXR2OEFQRlZUVXZKdmxEVkwrUFVkVDBQVDc3VUlxZWxlWE5yRE5NdkhweGtkJiN4QTtXWVUrZUtveTQwWFI3bTl0NzY1c0xlZTl0UDhBZVM2a2lSNVl2K01ic0N5ZlFjVmRiNkxvOXRlM0Y5YldGdkJlM2Y4QXZYZFJ4SWtzJiN4QTt2L0dSMUFaL3BPS3BkRDVEOGpRUjNNVUhsM1RJbzd3aHJ4RXM3ZFZtS25rRElBbngwYmY0c1ZUQzkwUFJiN1RQMFZmYWZiWFdsOFZUJiN4QTs2aFBESEpCd1Q3Sytrd0tVV213cGlxSDAzeW41VzB5YUtiVGRHc2JHYUNQMFlKTGEyaGhaSXlTU2lGRlVxdS9RYllxc2k4bStVSWRYJiN4QTtiV29kRDArUFdHSlp0U1MxaFc1TE51U1pndnFWUHp4VnR2Si9sSjlXZldYMFN3YlYzQlY5U05yQ2JsZ1J4SU0zSG1hcnQxeFZyU1BKJiN4QTtuay9ScnA3dlI5QzAvVGJ1V29rdUxTMGdna1lIYzhualJXTmNWVGpGWFlxN0ZYWXE3RlhZcTdGWFlxN0ZYWXE3RlhZcTdGWFlxN0ZWJiN4QTtPRDZ2NmY4QW8vRDA2bis3cHhyWGZwM3JsV0hnNGZSWEQ1ZmJ5WlQ0cjlYTlV5MWk3RlhZcTdGWFlxN0ZYWXE3RlhZcTdGWFlxN0ZYJiN4QTtZcTdGWFlxN0ZYWXE3RlhZcS8vWjwveG1wR0ltZzppbWFnZT4KICAgICAgICAgICAgICAgPC9yZGY6bGk+CiAgICAgICAgICAgIDwvcmRmOkFsdD4KICAgICAgICAgPC94bXA6VGh1bWJuYWlscz4KICAgICAgICAgPHhtcE1NOkRvY3VtZW50SUQ+eG1wLmRpZDoyZWJlODhhZi04MDY3LTQ0ZjEtOTk0NS1lYTI0NGI2N2NmOTM8L3htcE1NOkRvY3VtZW50SUQ+CiAgICAgICAgIDx4bXBNTTpJbnN0YW5jZUlEPnhtcC5paWQ6MmViZTg4YWYtODA2Ny00NGYxLTk5NDUtZWEyNDRiNjdjZjkzPC94bXBNTTpJbnN0YW5jZUlEPgogICAgICAgICA8eG1wTU06T3JpZ2luYWxEb2N1bWVudElEPnV1aWQ6OUQ2NTgxMDA0NEU1REQxMUJEM0VGNjY4RDIxRTVERTA8L3htcE1NOk9yaWdpbmFsRG9jdW1lbnRJRD4KICAgICAgICAgPHhtcE1NOlJlbmRpdGlvbkNsYXNzPmRlZmF1bHQ8L3htcE1NOlJlbmRpdGlvbkNsYXNzPgogICAgICAgICA8eG1wTU06RGVyaXZlZEZyb20gcmRmOnBhcnNlVHlwZT0iUmVzb3VyY2UiPgogICAgICAgICAgICA8c3RSZWY6aW5zdGFuY2VJRD54bXAuaWlkOmFlZDg5YTMzLTE2ZWQtNGEyYi1iYTU0LTg3NzdhMzI3Y2EwMTwvc3RSZWY6aW5zdGFuY2VJRD4KICAgICAgICAgICAgPHN0UmVmOmRvY3VtZW50SUQ+eG1wLmRpZDphZWQ4OWEzMy0xNmVkLTRhMmItYmE1NC04Nzc3YTMyN2NhMDE8L3N0UmVmOmRvY3VtZW50SUQ+CiAgICAgICAgICAgIDxzdFJlZjpvcmlnaW5hbERvY3VtZW50SUQ+dXVpZDo5RDY1ODEwMDQ0RTVERDExQkQzRUY2NjhEMjFFNURFMDwvc3RSZWY6b3JpZ2luYWxEb2N1bWVudElEPgogICAgICAgICAgICA8c3RSZWY6cmVuZGl0aW9uQ2xhc3M+ZGVmYXVsdDwvc3RSZWY6cmVuZGl0aW9uQ2xhc3M+CiAgICAgICAgIDwveG1wTU06RGVyaXZlZEZyb20+CiAgICAgICAgIDx4bXBNTTpIaXN0b3J5PgogICAgICAgICAgICA8cmRmOlNlcT4KICAgICAgICAgICAgICAgPHJkZjpsaSByZGY6cGFyc2VUeXBlPSJSZXNvdXJjZSI+CiAgICAgICAgICAgICAgICAgIDxzdEV2dDphY3Rpb24+c2F2ZWQ8L3N0RXZ0OmFjdGlvbj4KICAgICAgICAgICAgICAgICAgPHN0RXZ0Omluc3RhbmNlSUQ+eG1wLmlpZDpGNzdGMTE3NDA3MjA2ODExODA4M0E3QkYzRjMxNzVBQzwvc3RFdnQ6aW5zdGFuY2VJRD4KICAgICAgICAgICAgICAgICAgPHN0RXZ0OndoZW4+MjAxMi0wNi0xM1QwOToxMzo1OC0wNDowMDwvc3RFdnQ6d2hlbj4KICAgICAgICAgICAgICAgICAgPHN0RXZ0OnNvZnR3YXJlQWdlbnQ+QWRvYmUgSWxsdXN0cmF0b3IgQ1M1LjE8L3N0RXZ0OnNvZnR3YXJlQWdlbnQ+CiAgICAgICAgICAgICAgICAgIDxzdEV2dDpjaGFuZ2VkPi88L3N0RXZ0OmNoYW5nZWQ+CiAgICAgICAgICAgICAgIDwvcmRmOmxpPgogICAgICAgICAgICAgICA8cmRmOmxpIHJkZjpwYXJzZVR5cGU9IlJlc291cmNlIj4KICAgICAgICAgICAgICAgICAgPHN0RXZ0OmFjdGlvbj5zYXZlZDwvc3RFdnQ6YWN0aW9uPgogICAgICAgICAgICAgICAgICA8c3RFdnQ6aW5zdGFuY2VJRD54bXAuaWlkOjJlYmU4OGFmLTgwNjctNDRmMS05OTQ1LWVhMjQ0YjY3Y2Y5Mzwvc3RFdnQ6aW5zdGFuY2VJRD4KICAgICAgICAgICAgICAgICAgPHN0RXZ0OndoZW4+MjAyMi0wMy0wNFQxMzoxMTozOC0wNTowMDwvc3RFdnQ6d2hlbj4KICAgICAgICAgICAgICAgICAgPHN0RXZ0OnNvZnR3YXJlQWdlbnQ+QWRvYmUgSWxsdXN0cmF0b3IgMjYuMCAoTWFjaW50b3NoKTwvc3RFdnQ6c29mdHdhcmVBZ2VudD4KICAgICAgICAgICAgICAgICAgPHN0RXZ0OmNoYW5nZWQ+Lzwvc3RFdnQ6Y2hhbmdlZD4KICAgICAgICAgICAgICAgPC9yZGY6bGk+CiAgICAgICAgICAgIDwvcmRmOlNlcT4KICAgICAgICAgPC94bXBNTTpIaXN0b3J5PgogICAgICAgICA8aWxsdXN0cmF0b3I6Q3JlYXRvclN1YlRvb2w+QWRvYmUgSWxsdXN0cmF0b3I8L2lsbHVzdHJhdG9yOkNyZWF0b3JTdWJUb29sPgogICAgICAgICA8cGRmOlByb2R1Y2VyPkFkb2JlIFBERiBsaWJyYXJ5IDE2LjAzPC9wZGY6UHJvZHVjZXI+CiAgICAgIDwvcmRmOkRlc2NyaXB0aW9uPgogICA8L3JkZjpSREY+CjwveDp4bXBtZXRhPg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ICAgICAgICAgICAgICAgICAgICAgICAgICAgICAgICAgICAgICAgICAgICAgICAgICAgICAgICAgICAgICAgICAgICAgICAgIAogICAgICAgICAgICAgICAgICAgICAgICAgICAgICAgICAgICAgICAgICAgICAgICAgICAgICAgICAgICAgICAgICAgICAgICAgICAgICAgICAgICAgICAgICAgICAgICAgICAgCiAgICAgICAgICAgICAgICAgICAgICAgICAgICAgICAgICAgICAgICAgICAgICAgICAgICAgICAgICAgICAgICAgICAgICAgICAgICAgICAgICAgICAgICAgICAgICAgICAgICAKICAgICAgICAgICAgICAgICAgICAgICAgICAgCjw/eHBhY2tldCBlbmQ9InciPz7/4gxYSUNDX1BST0ZJTEUAAQEAAAxITGlubwIQAABtbnRyUkdCIFhZWiAHzgACAAkABgAxAABhY3NwTVNGVAAAAABJRUMgc1JHQgAAAAAAAAAAAAAAAAAA9tYAAQAAAADTLUhQICAAAAAAAAAAAAAAAAAAAAAAAAAAAAAAAAAAAAAAAAAAAAAAAAAAAAAAAAAAAAAAABFjcHJ0AAABUAAAADNkZXNjAAABhAAAAGx3dHB0AAAB8AAAABRia3B0AAACBAAAABRyWFlaAAACGAAAABRnWFlaAAACLAAAABRiWFlaAAACQAAAABRkbW5kAAACVAAAAHBkbWRkAAACxAAAAIh2dWVkAAADTAAAAIZ2aWV3AAAD1AAAACRsdW1pAAAD+AAAABRtZWFzAAAEDAAAACR0ZWNoAAAEMAAAAAxyVFJDAAAEPAAACAxnVFJDAAAEPAAACAxiVFJDAAAEPAAACAx0ZXh0AAAAAENvcHlyaWdodCAoYykgMTk5OCBIZXdsZXR0LVBhY2thcmQgQ29tcGFueQAAZGVzYwAAAAAAAAASc1JHQiBJRUM2MTk2Ni0yLjEAAAAAAAAAAAAAABJzUkdCIElFQzYxOTY2LTIuMQAAAAAAAAAAAAAAAAAAAAAAAAAAAAAAAAAAAAAAAAAAAAAAAAAAAAAAAAAAAAAAAAAAWFlaIAAAAAAAAPNRAAEAAAABFsxYWVogAAAAAAAAAAAAAAAAAAAAAFhZWiAAAAAAAABvogAAOPUAAAOQWFlaIAAAAAAAAGKZAAC3hQAAGNpYWVogAAAAAAAAJKAAAA+EAAC2z2Rlc2MAAAAAAAAAFklFQyBodHRwOi8vd3d3LmllYy5jaAAAAAAAAAAAAAAAFklFQyBodHRwOi8vd3d3LmllYy5jaAAAAAAAAAAAAAAAAAAAAAAAAAAAAAAAAAAAAAAAAAAAAAAAAAAAAAAAAAAAAABkZXNjAAAAAAAAAC5JRUMgNjE5NjYtMi4xIERlZmF1bHQgUkdCIGNvbG91ciBzcGFjZSAtIHNSR0IAAAAAAAAAAAAAAC5JRUMgNjE5NjYtMi4xIERlZmF1bHQgUkdCIGNvbG91ciBzcGFjZSAtIHNSR0IAAAAAAAAAAAAAAAAAAAAAAAAAAAAAZGVzYwAAAAAAAAAsUmVmZXJlbmNlIFZpZXdpbmcgQ29uZGl0aW9uIGluIElFQzYxOTY2LTIuMQAAAAAAAAAAAAAALFJlZmVyZW5jZSBWaWV3aW5nIENvbmRpdGlvbiBpbiBJRUM2MTk2Ni0yLjEAAAAAAAAAAAAAAAAAAAAAAAAAAAAAAAAAAHZpZXcAAAAAABOk/gAUXy4AEM8UAAPtzAAEEwsAA1yeAAAAAVhZWiAAAAAAAEwJVgBQAAAAVx/nbWVhcwAAAAAAAAABAAAAAAAAAAAAAAAAAAAAAAAAAo8AAAACc2lnIAAAAABDUlQgY3VydgAAAAAAAAQAAAAABQAKAA8AFAAZAB4AIwAoAC0AMgA3ADsAQABFAEoATwBUAFkAXgBjAGgAbQByAHcAfACBAIYAiwCQAJUAmgCfAKQAqQCuALIAtwC8AMEAxgDLANAA1QDbAOAA5QDrAPAA9gD7AQEBBwENARMBGQEfASUBKwEyATgBPgFFAUwBUgFZAWABZwFuAXUBfAGDAYsBkgGaAaEBqQGxAbkBwQHJAdEB2QHhAekB8gH6AgMCDAIUAh0CJgIvAjgCQQJLAlQCXQJnAnECegKEAo4CmAKiAqwCtgLBAssC1QLgAusC9QMAAwsDFgMhAy0DOANDA08DWgNmA3IDfgOKA5YDogOuA7oDxwPTA+AD7AP5BAYEEwQgBC0EOwRIBFUEYwRxBH4EjASaBKgEtgTEBNME4QTwBP4FDQUcBSsFOgVJBVgFZwV3BYYFlgWmBbUFxQXVBeUF9gYGBhYGJwY3BkgGWQZqBnsGjAadBq8GwAbRBuMG9QcHBxkHKwc9B08HYQd0B4YHmQesB78H0gflB/gICwgfCDIIRghaCG4IggiWCKoIvgjSCOcI+wkQCSUJOglPCWQJeQmPCaQJugnPCeUJ+woRCicKPQpUCmoKgQqYCq4KxQrcCvMLCwsiCzkLUQtpC4ALmAuwC8gL4Qv5DBIMKgxDDFwMdQyODKcMwAzZDPMNDQ0mDUANWg10DY4NqQ3DDd4N+A4TDi4OSQ5kDn8Omw62DtIO7g8JDyUPQQ9eD3oPlg+zD88P7BAJECYQQxBhEH4QmxC5ENcQ9RETETERTxFtEYwRqhHJEegSBxImEkUSZBKEEqMSwxLjEwMTIxNDE2MTgxOkE8UT5RQGFCcUSRRqFIsUrRTOFPAVEhU0FVYVeBWbFb0V4BYDFiYWSRZsFo8WshbWFvoXHRdBF2UXiReuF9IX9xgbGEAYZRiKGK8Y1Rj6GSAZRRlrGZEZtxndGgQaKhpRGncanhrFGuwbFBs7G2MbihuyG9ocAhwqHFIcexyjHMwc9R0eHUcdcB2ZHcMd7B4WHkAeah6UHr4e6R8THz4faR+UH78f6iAVIEEgbCCYIMQg8CEcIUghdSGhIc4h+yInIlUigiKvIt0jCiM4I2YjlCPCI/AkHyRNJHwkqyTaJQklOCVoJZclxyX3JicmVyaHJrcm6CcYJ0kneierJ9woDSg/KHEooijUKQYpOClrKZ0p0CoCKjUqaCqbKs8rAis2K2krnSvRLAUsOSxuLKIs1y0MLUEtdi2rLeEuFi5MLoIuty7uLyQvWi+RL8cv/jA1MGwwpDDbMRIxSjGCMbox8jIqMmMymzLUMw0zRjN/M7gz8TQrNGU0njTYNRM1TTWHNcI1/TY3NnI2rjbpNyQ3YDecN9c4FDhQOIw4yDkFOUI5fzm8Ofk6Njp0OrI67zstO2s7qjvoPCc8ZTykPOM9Ij1hPaE94D4gPmA+oD7gPyE/YT+iP+JAI0BkQKZA50EpQWpBrEHuQjBCckK1QvdDOkN9Q8BEA0RHRIpEzkUSRVVFmkXeRiJGZ0arRvBHNUd7R8BIBUhLSJFI10kdSWNJqUnwSjdKfUrESwxLU0uaS+JMKkxyTLpNAk1KTZNN3E4lTm5Ot08AT0lPk0/dUCdQcVC7UQZRUFGbUeZSMVJ8UsdTE1NfU6pT9lRCVI9U21UoVXVVwlYPVlxWqVb3V0RXklfgWC9YfVjLWRpZaVm4WgdaVlqmWvVbRVuVW+VcNVyGXNZdJ114XcleGl5sXr1fD19hX7NgBWBXYKpg/GFPYaJh9WJJYpxi8GNDY5dj62RAZJRk6WU9ZZJl52Y9ZpJm6Gc9Z5Nn6Wg/aJZo7GlDaZpp8WpIap9q92tPa6dr/2xXbK9tCG1gbbluEm5rbsRvHm94b9FwK3CGcOBxOnGVcfByS3KmcwFzXXO4dBR0cHTMdSh1hXXhdj52m3b4d1Z3s3gReG54zHkqeYl553pGeqV7BHtje8J8IXyBfOF9QX2hfgF+Yn7CfyN/hH/lgEeAqIEKgWuBzYIwgpKC9INXg7qEHYSAhOOFR4Wrhg6GcobXhzuHn4gEiGmIzokziZmJ/opkisqLMIuWi/yMY4zKjTGNmI3/jmaOzo82j56QBpBukNaRP5GokhGSepLjk02TtpQglIqU9JVflcmWNJaflwqXdZfgmEyYuJkkmZCZ/JpomtWbQpuvnByciZz3nWSd0p5Anq6fHZ+Ln/qgaaDYoUehtqImopajBqN2o+akVqTHpTilqaYapoum/adup+CoUqjEqTepqaocqo+rAqt1q+msXKzQrUStuK4trqGvFq+LsACwdbDqsWCx1rJLssKzOLOutCW0nLUTtYq2AbZ5tvC3aLfguFm40blKucK6O7q1uy67p7whvJu9Fb2Pvgq+hL7/v3q/9cBwwOzBZ8Hjwl/C28NYw9TEUcTOxUvFyMZGxsPHQce/yD3IvMk6ybnKOMq3yzbLtsw1zLXNNc21zjbOts83z7jQOdC60TzRvtI/0sHTRNPG1EnUy9VO1dHWVdbY11zX4Nhk2OjZbNnx2nba+9uA3AXcit0Q3ZbeHN6i3ynfr+A24L3hROHM4lPi2+Nj4+vkc+T85YTmDeaW5x/nqegy6LzpRunQ6lvq5etw6/vshu0R7ZzuKO6070DvzPBY8OXxcvH/8ozzGfOn9DT0wvVQ9d72bfb794r4Gfio+Tj5x/pX+uf7d/wH/Jj9Kf26/kv+3P9t////7gAOQWRvYmUAZMAAAAAB/9sAhAABAQEBAQEBAQEBAQEBAQEBAQEBAQEBAQEBAQEBAQEBAQEBAQEBAQEBAQEBAgICAgICAgICAgIDAwMDAwMDAwMDAQEBAQEBAQIBAQICAgECAgMDAwMDAwMDAwMDAwMDAwMDAwMDAwMDAwMDAwMDAwMDAwMDAwMDAwMDAwMDAwMDAwP/wAARCAJYBjkDAREAAhEBAxEB/8QA2gABAAMBAQADAQEBAAAAAAAAAAkKCwgHBAUGAwIBAQEAAwADAQEBAAAAAAAAAAAABwgJBAUGCgMBEAABBAICAQMBAgcJCwoDBAsAAgMEBQEGBwgJERIKEyEUMSIVtRZ4OSM2thc3d7c4GkEydJTVdpfXWIi4UUIzJCWVVhgZWWEm1oFiNDWYyElxgtNDU2NERREBAAEDAQQECwYDAwoHAQAAAAECAwQFESEGBxJ0tAgxQVFhE3OzwzY3CXGBIhR2ODJCI7FSM5GhYnKCoyQ0FRbwwZJjk0QlF//aAAwDAQACEQMRAD8Av8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D48qXEgsqkzZUeHHRlOFvynm47KcrVhKMKddUhCcqVnGMeuftycPP1HT9LxpzdTv2cbDpmIm5drpt0RMzsiJqrmKY2zMRG2d87oftYx7+VcizjUV3L0+CmmJqmdm+d0RM7nxoVxUWLi2q+0rp7qEfUW3CnRpTiG/XCfetDDq1JR7lYx65+z1ycLTeI+HtZu1WNHz8LLv0U9KqmzftXaop2xHSmKKqpiNsxG2d22Yh+2Tp2oYdEXMuxetUTOyJroqpiZ8kTVEb/M+xO5cMAAAAAAAAAAAAAAAAAAAAAAAAAAAAAAAAAAAAAAAAAAAAAAAAAAAAAAAAAAAAAAAAAAAAAAAAAAAAAAAAAAAAAAAAAAAAAAAAAAAAAAAAAAAAAAAAAAAAAAAAAAAAAAAAAAAAAAAAAAAAAAAAAAAAAAAAAAAAAAAAAAAAAAAAAAAAAAAAAAAAAAAAAAAAAAAAAAAAAAAAAAAAAAAAAAA587A3u+6XR1m86Va5Yj0kxMbYqiREjTK6bAsHGmost9DrWX2/u83CWVZacbXlL+M4Vj259agd7zirmzyy4WweanLLUJtYemZMWtRxLlq3ex71jIqpptXblNVHpKfR3ujaqm1ct19G/ExVT0ZmZc5S6XwpxLql/hfiXHiq9k25qx7tNdVFyiu3EzVRTMT0Z6VG2uIqpqjbRO2J2vg8Tdj9a5BcjUl421rO1u4S21Gde9am2ezn24TVy3c4U3Jcz6ekZ78fOc4ShTufU6ru+d9Hgnm/escL8UUW9D4/ubKaLdVe3Fy6/Bsxb1U7ablU7NmPd/HMzFNqu/MTMcrj/k3rXCVFep6ZNWboNO+aoj+rajy3aI3TTHjuUfh3baqaI2OkS6iGQAAAAAAAAAAAAAADnztD/I3sH+H0H55hlQO/X+23WOt4HbbKXOR3zGxPVX/AGNbm3px+/rZ/wDNNX54rClX03Pmnrv6fntmMmbvF/C+D1/3NxIqbKKegAAAAAAAAAAAAAAAAAAAAAAAAAAAAAAAAAAAAAAAAAAAAAAAAAAAAAAAAAAAAAAAAAAAAAAAAAAAAAAAAAAAAAAAAAAAAAAAAAAAAAAAAAAAAAAAAAAAAAAAAAAAAAAAAAAAAAAAAAAAAAAAAAAAAAAAAAAAAAAAAAAAAAAAAAAAAAAAAAAAAAAAAAAAAAAAAAAAAAAAAAAAAAAAAAAH4vkeqau9A3OrdSlWJms3SG/d+BEhEB92K7+DP2syW0Lx/wDFJGfOfQbHE/KPiXQciImnJ0PNpp2+Cm5GPXVar/2LlNFceel6Tg7Pr0zizTc63MxNvNszOzx0zcpiqPvpmY+9DFjOcZ9cfZnH24zj8OMnzRxMxO2N0w0i8O6XdHAfY11bsPSeQ5/vw57I1FtExzPv+pnPtar7yQ4r0VhfrhLUpXpnGfRLuc+vvxqn3Se+dfuX8blhzjy+lFfRt4Op3qvxdKZ2U4+dcqnfE7qbWTVsmJ2U35mJ9JTVzmvydopoucTcIWtmzbVfxqI3bPHcs0x4Nnhrtx9tERs6M90mqqrgAAAAAAAAAAAAADnztD/I3sH+H0H55hlQO/X+23WOt4HbbKXOR3zGxPVX/Y1ubenH7+tn/wA01fnisKVfTc+aeu/p+e2YyZu8X8L4PX/c3Eipsop6AAAAAAAAAAAAAAAAAAAAAAAAAAAAAAAAAAAAAAAAAAAAAAAAAAAAAAAAAAAAAAAAAAAAAAAAAAAAAAAAAAAAAAAAAAAAAAAAAAAAAAAAAAAAAAAAAAAAAAAAAAAAAAAAAAAAAAAAAAAAAAAAAAAAAAAAAAAAAAAAAAAAAAAAAAAAAAAAAAAAAAAAAAAAAAAAAAAAAAAAAAAAAAAAAAAfkeQLBup0XcrJ309kLV76R6Z/5626yTltrGPcn1U656Jxj1x65z+Ejvm7rFnh/lVxLrd/Z6PF0LOubP700412aafDG+qrZTEbY2zMRtjwvQcJYdeocU6dhUfxXc6xT9kTcp2z4/BG2Z3eJC4fM00mAJCusvNK7+Mzx5tMvC7mBG9NcsH1/ulpXxkeqqx9as/us+vZT6tq/vnWE59fxkZUvYbuPd5q7xbh2+TvHmR0uJMSz/8AnZFyfxZWPbjfjV1TP4r+PRG23V4btimeltrtTVcqJzs5a06Teq4v0K3s067X/wARbpjdauVT/iUx4qLk/wAUeCmud26qIp7HNI1dAAAAAAAAAAAAAOfO0P8AI3sH+H0H55hlQO/X+23WOt4HbbKXOR3zGxPVX/Y1ubenH7+tn/zTV+eKwpV9Nz5p67+n57ZjJm7xfwvg9f8Ac3Eipsop6AAAAAAAAAAAAAAAAAAAAAAAAAAAAAAAAAAAAAAAAAAAAAAAAAAAAAAAAAAAAAAAAAAAAAAAAAAAAAAAAAAAAAAAAAAAAAAAAAAAAAAAAAAAAAAAAAAAAAAAAAAAAAAAAAAAAAAAAAAAAAAAAAAAAAAAAAAAAAAAAAAAAAAAAAAAAAAAAAAAAAAAAAAAAAAAAAAAAAAAAAAAAAAAAAAAc19qdnTR8XyKltz2zNqsoVU2lOf3TEOM5iznu4+3GPp+2Ihlf4f+nxj0+31xSfv78c0cK8ir3D9mvo6lr+bZxaYj+L0NuqMm/VH+jstUWa/DuvxGzftiaOROiVapxxRn107cfAs13ZnxdOqPR24+3bXNcf6n3TGEYXLvAHzK6wm1M+HaVsl2HYV8piZClsK9r0eVGcS6w82r7cYU24nGft9cf8p2Wj6xqfD+rY2u6LfuY2r4d+i9Zu0Tsrt3bdUV0V0z5aaoid+2PLEw4+ZiY2oYlzBzaKbmJeoqoroq3xVTVGyqJ80xKX7inf4vJWlVeyNYbam5xmDdRG859sO4ipRiW0nGcqUll7C0vNYznOfpOp9c+vqfRhyC5u4HOzllg8a48UW9TmJsZtmnwWcy1FPpaY27ZiiuKqb1qJmZ9Fdo2z0trPPjzhO/wXxLf0a5tqxo/HZrn+ezVM9CftjZNFWzd0qatm7Y9HJneNAAAAAAAAAAABz52h/kb2D/AA+g/PMMqB36/wBtusdbwO22UucjvmNieqv+xrc29OP39bP/AJpq/PFYUq+m5809d/T89sxkzd4v4Xwev+5uJFTZRT0AAAAAABzHt/djpnx7s1zpW/dt+sej7jrkxVdsOpbfz3xXrWzUVghCHFwbmhutrhWlXMQ24lWWn2kLxhWM+n24A/N/+oV0E/24un//AOkvwv8A/WoD/wBQroJ/txdP/wD9Jfhf/wCtQP2msdwupG7fd/0M7S9c9t+9zPydF/Rjm7jO++82H7n/ANRj/krZ5f1pn7qn9yT6r/Gx9n24A6GjyI8yOxLiPsyosplqRGkx3UPx5Ed9CXWX2HmlKbeZebVhSVJzlKk5xnGfQD+wAAAAAAAAAAAAAAAAAAAAAAAAAAAAAAAAAAAAAAAAZ2nZ35i3ePg7sp2F4U17rF1Rt6Dh/nLlni2jtbmPy9m4s6fj/fb/AFOtsLXMHkqJCzZTYVShx/6LTTX1VK9iEp9MYDr7w9/KN7eeRfyMdd+m3KHX3rfo+i8xfxt/lzaNBY5ORtlX/F9wXybynWfklWw79dU+Pvtxo8eO/wDWjO/9Wec9ntX7VpC8aAAAAAAAAAAAAAABxl2U8inRPp46qF2b7a8C8NXqWcSUaft/I2uscgSo2W8O/eoHHcKZN3mxi4QpPq6xXuIxlxGM59VoxkIttq+U74QNZnfcI/bm42t1tyQ1Jf1Xr72KlQYrkdaUen3+04sqIk9t/wB2ctuRFyGlYTnPux6p9Q/UaL8nXwhb49ChRu7FfrFnM9fWBvXC3YXUWYfrPRAa++7DbcUNaiz9bLyHcelir2MKytz2Ybd+mErXX3uT1M7YV71l1n7KcH87sRY+JVjG4s5N1Dc7amZUrCMZvqOktpd1QOe5WPxJsdhePdj7Ptx6h0oAAAAAAAAAAAAAAAAAAAAAAAAAAAAAAAAAAAAAAAAAAAAAAAAAAAAAAAAAAAAAAAAAAAAAAAAAAAAAAAAAAAAAAAAAFV3p/wDLi8cnarn/AEfgW/0rmzre5yJMzR65yZzU1x3E40Y2uU4y1RUGyXmtbxeyNZb2GQ5mOxYSmEwGZKm0yHWW15dQFqIAAAAAAAAAAAAAH4vkjd6/jPjvfeR7aJMn1fH+l7Tu9lBrsM5sJtfqlHOvpkSDiS6xHzMkx4CkNfUWhHvVj3Kxj1yBT2/ttHQX/ZR7f/4vwx/rRAf22joL/so9v/8AF+GP9aID+20dBf8AZR7f/wCL8Mf60QH9to6C/wCyj2//AMX4Y/1ogP7bR0F/2Ue3/wDi/DH+tECWvxLeerrn5fOROW+OOEuHebOM7Th/S6Td7udym3oqK+zr7y8XQx4lVnUtt2ORmYzIR71/WQ2j2fgVnP2ATpAAAAABDD5ePNpwF4dP/L3/AB48Ucwcn/8AmL/jY/Rf+KhvS1/kP+KL+LT8t/l79L9o1r0/Kf8AGfE+6/d/rf8A4d76ns/E9wQwf22joL/so9v/APF+GP8AWiA/ttHQX/ZR7f8A+L8Mf60QH9to6C/7KPb/APxfhj/WiA/ttHQX/ZR7f/4vwx/rRA/X1fzJuod5AYtKXoz3uuKyV9X7tY1epcY2ECR9B5yO99CXE5EejvfRkMrbV7VZ9q05Tn7cZwB9Nc/NK6Ra7LxX7B037q0U/LKJGIVzTcR1kvMdxS0tv4jTeS2HssuKbVhKvb7c5Tn0z9mQPqf7bR0F/wBlHt//AIvwx/rRAf22joL/ALKPb/8Axfhj/WiA/ttHQX/ZR7f/AOL8Mf60QH9to6C/7KPb/wDxfhj/AFogP7bR0F/2Ue3/APi/DH+tECyp44e+vHPkt6naN264p07dtD0rfLrd6Su1rkJNEjaYcjRdtttPsXZqdbt7ypwzMnVC3WfpyVq+kpPuwlXrjAd0gRh9pN3xtHIq6SK7763TGF1CPTOMoXbPqQ/dOp/u4U26huMrGf8AnRs5x9mTDDv4c0KeO+ctXC+BX09E4atTiU7N9M5dc015tUeOJpqi3jVRP82NMxunau9yM4ZnQ+D41O/TszdSri7Pli1Ttpsx98TVcjzXIc1FJU0AADqbqnva9e3lzVJb2U1W4M/RaSrP7mxeQm3HoDuPVXoj72x9VjOMY9VuKa9fsSXz7gfNe5wdzTr4A1C7MaBxHb6FETP4aM6zTVXYq3z+H0tHpbExEba7lViJ3URsgvnzwrTq/C8a9j07c/TqtszHhqsVzEVx5+hV0a42/wANMV7PCkrNtlLVXfvX8qnp50I7Y8ydReR+u/ZXcd14VuqWkvtl0lni5WrWsi81LX9wju1Cr3f6i2yyzB2Jppf1ozSvqoV6Yyn0zkOSv7bR0F/2Ue3/APi/DH+tEB/baOgv+yj2/wD8X4Y/1ogP7bR0F/2Ue3/+L8Mf60QH9to6C/7KPb//ABfhj/WiBI74uPkedW/Kv2VndYuHeDefeOttgcY7Tyk5f8ltcdo11dRqltrNRMr0Z1bddgs/ylJf2hlTXqxhr2Nr9y8Z9uMhYgAAAAHPnaH+RvYP8PoPzzDKgd+v9tusdbwO22UucjvmNieqv+xrc29OP39bP/mmr88VhSr6bnzT139Pz2zGTN3i/hfB6/7m4kVNlFPQAAAAAAGML59/2yXkJ/WAuPzHQgRAgAAHWvWLvl3M6Y7DX7J1b7McxcKyq6UiX+SNO3S1Z0y0UiVidmNs3H096doe3VrsxOHXYlrWzIrq/tW2rIGi74A/kqV/kR2Wu6idyIGp8d9uXq957jPdtZYVS6D2EZqID023qkUj7z7Wm8qQq6G5NVCYdzW27CH1w0RFtJhuBbmAAAAAAAAAAAAAAAAAAAAAAAAAAAAAAAAAAAAAAAGGN5Cf6/XeH9b/ALLf0z7qBJ/8XH9uv0Z/3mf+DzsEBr9AAAAAAAAAAAABz/2h7R8E9M+EN47E9keQqfjPibj+vxNvditsvPPSJL68MVdBr9RDbkWux7RfTVJjwK6Ey9LlvrwhtGft9AzKvKv8qPul3UvNl416l3WzdN+sann6+CjTbhVd2A5CrcYUxmw3vk2lfRM1CLZN4yv8i627FbYbdXHlzrNOEuAVZp06bZzZllZTJVhY2EqROnz50h2XNnTZbq35UyZKfW4/JlSX3FLccWpS1rVnOc5zkD4oAD9Bqu2bTouxVG36RsuwadtmvzEWNDtGq3Njr2xUlg1hWGp1Rd1EmHZVsxvCs4S6y6heMZz6ZAu7+AX5K3d7ZewXCvRLtVru6dz6DlvaKfj/AI/5NqIjNh2F4+kzVKS5ebtbOLixuUuP9fhNuT7qxt3G7qsrmZM12wlNMJigaMIAAAAAAAAAAAAAAAAAAAAOIO5fki6SePj+Lj/zjc96/wAH/wAbn6Yfxc/l3Xt4vv0n/QH9F/0u+6/oZq+y/dfyL+mlX7/vP0fqfe0/T9/tX7Q4f/tIfhK/299A/wBHvOP+q4CXniHlvjvnri7QeaOI9ni7pxhyhqtPu2h7bCi2UGJsWrbBDbn09vGh3EKutIzM2G8laUSGGXU4z6KRjP2AejAAAAAAAAAAAAAAAAAAAAAAAAAAAAAAAAAAAAAAAAAAAAAAAAAAAAAAAAAAAAAAAAYA4F9v43XyRf0e/QLx6+Qrff8A5f8A+zdP60dl9wsv3v8A/RwKHh3mK+nufve/6ONr2wyXP+z/AMSDOX90+g/EDQdAAAAAAAAAAAAD6+2qaq/qrOivayvuqS6r5tTc01tCjWNVbVVjGch2FZZ18xt6JPr58R5bTzLqFtutrylWMpznAEaHMHhV8TPOeuz9a3rx69VIcayj5jSLjjfiHVuGdyQ393ZitZjb5w/C0bdIjkViOhLKm56ctJT6J9MeuMhQj8+XxpbTxyaha9vOoex7Ryd1IjXECHyJpe3Zbs+SuAV38tmvqLiVfV8OHD3fi+XeSW4GJzjEazqXpURqTiahbs9AVIgP3/FPFu/84cm6Bw5xVrNhufJXKO4a9oeiapVYazPv9q2m0jU9JVsLfcZjMfep8tCVOvLbYZR6uOLQhKlYDTl8ZPxMOjvWrj3X9r7xa7W9wOxtpBhWOw11xYX9dwRx3YPxkOSta07Ta2wql78mveecYet9jxIan/TQ9Hra7PuRkLG/X7pP086oP2k3rJ1a6+8A2l9Ws02wXnEXEWiaDsex1MaYuwi1uybHrdFX3uwwYs1zLrTU2Q+hpfplOMemPQOnQAAAAA8h564i4U514i3zi/sVpWk7/wAM7PrtnG33XOQokGTqy6JuI87MsZsieppNK9UMpVJZsmnY8mudbTIZeZdbS4kMLLmum4813mXlvX+Ir6VtXFFFybvtNxhtE7Pum7Jx5WbVawtKvpivu0L1lXGtsRpDmfos/juZ/ET/AHuA8yAt8eIP4oPP3cmo1jn3vLcbZ1X673LcW31vjyBWxo3YrlKjkN5cYsGq/YoUys4g1uwQtLkabcQZ9nLaTlTdYiO8xNUF+HqL4ivG/wBHKivg9dOpPEetX0KOhl3kjZteZ5G5ZsXPYnEp+Zydv+dj3Jluc9jLq4kWXGr21q9GY7SMJQkJHwPxu98dcfcpa5O0/k7RNN5G1KzZej2Wrb3rFJt+uWMeQ0th9idSbBBsKyWy+w4pC0uNKSpCs4zjOM5AoPfJc+O3wRwtwhtnkM6GaAzxdX6BOgzux3AWq4+nx41p1zZRqlPKPF2soZWvTXtbt7FjF3TwlppU1KszY0eD9ylZlhQaAAT0eBPws3fmA5/3KDt+13XG/WTgiDrtzzVu2usQndsurDapVi3qXGeiKtGpNdD2LZo1FYyX7J6NMjVMOGpbjDjr8Vp0NMfr/wCE7xSdatTp9V476H9brZynipYxuPKvGGr8z8j2DymXGpk2fyBypXbbtP1rHLy1OtMSWIicL+m0y20lDaQkP454v4z4e1aLo3EfHei8W6TBlT50LT+OdRoNI1aHNtZbk+0mRdf1mvrKmPKspzy3n3EM4W86vK15yrOcgf8AOS9zj6BpF/tD2UZfgw1N1rCsp/6zbSs4jVzHtz9qkZlOJU56YzlLSVK9M+hFHO7mXico+V+rcdZHRnKxcaacaiZj+rlXZ9Hj0bJ8MelqpqubImYtU11bJimXqeCuG7vFnE2JodvbFq7c23Ko/ltU/iuVfb0YmKfBtqmmNu9DfJkPzJD8uU6t+TKedkSHnM+5x599anXXV5/urccVnOc/8uT5ts3MytRzLuoZ1yq7m37tVy5XVvqrrrqmquqqfHNVUzM+eWjNmzax7NGPYpimzRTFNMR4IppjZER5oiNj+Jxn6AAD51ZYy6eyr7aA59GbWTYthDd+39zlQ30SGF/ZnGfxXW8Z/Dg7XQ9Z1DhzWsPiDSa/R6pg5VrIs1f3btmum5bq3TE7qqYnww4udh2NQwr2BlR0sa/aqt1x5aa6Zpqj74mU11FbxtgpKe9h+uItzVwLWNjOcKylmfFalNpVnGMYypKHcYz+D7cH068KcRYXF3C+ncV6d/yGp4NjKtxt2zFGRapu0xM+WIqiJ8G+J3QzS1XT72k6nkaXkf4+NfrtVfbbqmmZ+yZjc8C3/pp1A5Yu7TZeU+qfW3krY7x52Rd7Bv8AwZxhuV3cSHoUOteftLXYtXsZ9g87XV0eOpTzi1KYYbRnPtQnGO/cBVg83HxcOr3K/B/JfY7x5cYw+Cex/Het227O8I8fMvx+Juca2hivWVzq+vaNjL8Lj/kSRVRlYo8UaYdTNmNoiSYaVyvyhGDM4A+417X7zbb+j1XWKmwv9l2a4rNf16iqYr061ury5msV1TU1kKOlb8ywsp8ltllpCcrccXhOMZznAGoR4ifit9QerfG+kcrd6tC13tJ2muq2n2O70zeo7N3wXw9PlRIc53R6vQ8yZetcnW1LLU5HsLa8RPgTFox9zhRm0qckBZ60Pr7wJxZOi2fGPCHEPHFlBrc00Kw0PjXTNQnQ6fLbLWaqLL1+lrn49blqO2n6CFYa9qE49vonHoHrwAAAA587Q/yN7B/h9B+eYZUDv1/tt1jreB22ylzkd8xsT1V/2Nbm3px+/rZ/801fnisKVfTc+aeu/p+e2YyZu8X8L4PX/c3Eipsop6AAAAAAAxhfPv8AtkvIT+sBcfmOhAjM4W0mv5L5i4m44tpcyBV8gcl6JpNlOr/o4sIVfte01VFMlwcyWn4+JkaPPUtr6iFo9+Me5OceuANHD+xL9Bf9q7t//jHDH+q4DyHmb4RPAE3Upn/l57s8w6zvbLLjtfjmbSNK3nUrKQjHuagzM6Qzx5c0jMjOPaqWj8oKZ9fdiO76ezIUOe4XUnmnov2Q5S6r9gqKHRcp8TXjVTeJqZjlnr11Asa+Hd65terWrsWC9Z6vtmu2UWwgPOsR5GY8hKX2WH0uMth5HxbyZu/C/JfH/L/Gd/M1XkTi3dNZ5B0XZa9SUzaHbdPuYd/r1tH9+FNrcgWsBpzCVYyhft9qsZTnOAN1nrpy9W9g+vvBXPdMy3GqOb+G+MeXqqO05h5qPW8laTR7nBZaeStxLrbUW6SlKsKVhWMevrn8IHsgAAAAAAAAAAAAAAAAAAAAAAAAAAAAAAAAAAAAABhjeQn+v13h/W/7Lf0z7qBJ/wDFx/br9Gf95n/g87BAa/QAAAAAAAAAAAAZI3ySvLxf+SDuJsHE/Ge2Sn+nXWTZrXUeKKmulvt0XJG9VWH6XdObrKKnKWbJ62nZlQNedcwr7tr6EuNJZdsJqVhXAAsY+JT41/cnyf63U82XlzV9Xuq9pIWim5c3zX7DYNq5Gjxnno02XxJxpHm0T+z08SWxlly1sLKoq1ue5MV6Y4y+02FtPQfhfeMGg16HD3zmDuFyDs/0Wvyresb9xjp9Q7LRhWHVUuu13Ec+RVwXfXGfpSrCxdTnH/TZxn0A8q5++FD0j2jXZi+tfaHsfxBu2W1qhK5Tb4/5n0JS2o6EsR10lHq3E21w/vT6M5ekZupWG/f6oYzhOEKCmN3r8H/kI6D9gOPuAeQeH7DkybzXtkPS+A9/4Yi3G5aHzLstk/hmBrGsTnKqts6zdPRXufprOLCnNNJU+lLkTGJKg0YPAL4MtF8UXDH8YfJsWn3Hu7zFrdZjlrckIgWcDiukd9lljhbjWzaS/wDTp6+YpvN9ZR3c42CyjNueuYkWC20FiIAAAAAAAAAAAAAAAAAAAAFAP5zn/wCy7/32f/1RwKAYG1z4Uv2R/jl/VA4P/gTVgSfgAAAAAAAAAAAAAAAAAAAAAAAAAAAAAAAAAAAAAAAAAAAAAAAAAAAAAAAAAAAAAAAYA4AC+38br5Iv6PfoF49fIVvv/wAv/wDZun9aOy+4WX73/wDo4FDw7zFfT3P3vf8ARxte2GS5/wBn/iQZy/un0H4gaDoAAAAAAAAAAAAAOZ+6PFVJzp1A7ScNbFDhzqblDr3zFosxmdhOI6P0l4/v6piZh3MScqJIr5UlEhmQhlxyO80l1CcrQkDCfAsj/E80HXt280vBVnfw2ZznHHG3Om/UDMlpL8dGws8bXGpQpi2V5+ll6vjbc9IYWpK8syWm3Ue1xCFpDWxAAAAAAB9PsOw0Go0NztO13lPrGsa5Vz7zYdj2GzhUtDQ0tXGcm2dxc29k/Gr6urrobK3X5D7iGmWkZUtWE4zkDM/+Qp8lG77kr3HpX0S2O41bqcly01nl7l6MhVXsfZZtqQuJKoNe96U2et8HyMM5ytKssWGytL9spDEHK4soKddfX2FvYQampgzLO0s5kavra2vjPTbCwsJryI0ODBhxkOyJcyXIdS2002lS3FqwlOM5zjAGj78eD40lXwBF1DvD5FOPotr2Ay9B2bgvrptLKZdXwbhlWJNXv/J9Rla4Fxy87n2vV1RJS9G1bHsffQq5+mmoC7eAAAAOLfJFT1l/48O+NLcw2bCqtOmvZyHOhv4zlqRHe4V3ZK0ZynKVoVj19UrTlK0KxhSc4VjGcBhsgANQP4XWjVdD4v8AmXdW2Y67zfe5fIOJ05DbiJOKbVeJ+F6qlqH1KdW283BsH7GS2pKUZx9/UnPr7cZAt6gAI/e3285mXNNoMN7P3enaTdXKE5/FXZzmsorWHMevr74dctTmPs9M4lY/5PsyG+otzTq1LiXTeUmm3J/J6bbjNzIid05N+mYxqKo2/wAVnHmq5G7ZMZUeGY3W17vXC8Y2m5PFmRT/AFsiqbNmZ8MW6J23Ko81dyIp+21LjAzPWRAPdev/ABvU8mbZb096iR+TImsz5mX4ry2H409yTChQXmVpzlCnWlSVuJS4lbSvp5wpOfwFrO6JyW4e538wdR4c4rpvf9Dx9DyL3TtV1UV279VyxZsV0TG6a6Ju13KablNdur0cxXTVG5FvNnjLP4K0DH1HS5o/PXM23R0aoiqmqiKa664mJ3xE9GKZmmYqjpRMTDzne9LteP8AabTVrfGFSK97H0JSEZQxYQXsfUhz4+M5V6NSWc4zlPrnLa/cjOfcnJDHNflnr/KLjzP4D4iiJzMO5+C7TExRkWK46Vm/b3z+G5RMTNO2Zt19K3VPToqiPY8K8SYHFuhWNd0/dZvU/ipmdtVuuN1durz0zu27I6UbKo3TD8gR09Clc622yrbh7VvqKyp6tzZ1LufRWMYTCs5X3ROPX8OEQHGsfZ649cf/AGY3+7lXENfEHdx0H009LJwvzOJV4fBZybvoojb5LFVqN0zG2J8HgihfObT6cDmJndCNlu96O7H2126el/lriqf/ABte6lq0WgGFh3qoqjV+7vcfWaCCzV0Ou9qewtFSVkf3/d66oqOW9vr62Cx9RS3PoxIcdDafcrOfanHrnOQOi/C/BhWPlo8csWwhxZ0b/wA43Asj7vMjtSWPvELkGlmw3/pPoW39aJMjtutK9Pc26hKk5wrGM4DbEAAAAAABz52h/kb2D/D6D88wyoHfr/bbrHW8DttlLnI75jYnqr/sa3NvTj9/Wz/5pq/PFYUq+m5809d/T89sxkzd4v4Xwev+5uJFTZRT0AAAAAABjC+ff9sl5Cf1gLj8x0IHAHU/+tN1q/n/AOG/6RdcA3eQPjy5cWBFkzp0mPCgwo70uZMlvNxosSLGbU9IkyZDykMsR2GUZWta84SlOM5znGMAZB/yZu3HCfcbywcr7vwBfUu58f8AHGi8f8J/xha241K1/f8AZtEi2Ujab6jtGXnWb2prbq9dpo9g16RprVWl6Mp2Mtl90K/4G4n4wdeuNS8afjx1TYYL1Zf6x0a6l69eVshOUSK+4peA9ArbOC+jPplL0SbGW2rH9xScgdV8m8ncd8L6BtvKvLW7azxzxtodLL2Lct43G4hUOta3Swk4zIsLW1sHWYsVnClJQjGVe5x1aUIwpakpyFGDyF/NBqtevr3j3xscH0+7woDk2ux2G7Cw7+Fr9q4n3R8WeicPUdlruxu1/pn60SbfWcF5SsJw/UYTjKVhXY375Pnm43y4cs09y3tKhYekuwte0Hhngegp69ErLWVx233eNLC/smWvopw3mwnTHG/VXtVj3r9wey9e/lm+Yvhm8rpPIHLPHHZnVY0hnEzUuY+ItHqlvwMvKVMZibbxDVcZbY3YOtuK+jImSp6GHMI9WXGk5ZUF8Tw7+e/qt5caafqGv10zgvtHqlPm63Hr1uF5DuZFjSsqabl7dxVt7MOoZ5E1OE8+huZ6wa+1rXVY+8wkR1x5UgJ1wI+vJB5Mer3i44Ff517L7JOaRZypNJxtxtqseNZ8jcsbYxHRJXrumVEqVBh+2FHdS9PsJkiLXV7Ck5eew44w08Gff2x+Y55KOXNhuGOr+s8Q9SdCy86jXcx9UquauUWY2crS29f7VyXWz9Bnysp9qsJi6pDQ3n1TnLuPxshHVF+Sr5vYdk3as989wXKbkKkpalcUde51blxeVZylymm8RyKh2PjKs+jKmMtJx6YwnGMY9AlO6d/Mx738X7BU1fcXjDivtFx4pxpm7vdWpo/C/MUZtbiUO2VdYa029xjZ/dWFKc+4Oa7CzKcSlGJsZOcrA0Duhnffrf5IOvOv9lOsO1yti0i0nP69sFPdQM0+48e7zX19ZZXmg7xS/WktV2zUka4jLc+7vyoUlh9qRFkPx3W3Vh2cBWf8tHyc+nPje2HZODeMah7tj2nokyoN5o2lbFAqeMeLrtpSo66vlXktpm5+hs1fI9VP0FRCsJ7SmVsT3axxTalBTM58+Wt5jeX7Sxd0DlHizrXr0uQ/iNr3D/Dml3DzFattxhmI9snMsDlTYMzEtqStyXEfhOKfxlTWGW84awHhGk/Jz83OlXce3x3UsNsjIcaVMoN24d4Fv6SyZaVlX3WRhXGEa1gtuZz+M5BlRJGcY9PqYx9gFoXxWfMI0fmvctT4M8kug6fwXsuyzIlDRdluN3rOJw09cTHWYdY1ylp2xWFzccaQ5jnpiRfRrOxqWpD3vkxquChyQ0F3+PIjzI7EuI+zKiymWpEaTHdQ/HkR30JdZfYeaUpt5l5tWFJUnOUqTnGcZ9APg3l5S6zS3GybJcVeva7r1XYXl/f3lhEqaWjpamI9Ptbi4tZ70eDW1dbBjuPSJDziGmWkKWtWE4znAU0vI78xfrZwPe3vF/QXjRvtfulRIlVs/mbcLCy0/r/AnsIW39TVIkJpve+Vo8We3lt11rOvVr7eMPQrCW0tKwKvPL3ysPNVylYTH6LsZpnCdPMcUvOs8Q8HcUx6+On60Z9lmHe8i6zyNvcZuOuN6Yym497iHFodU4jPpgPNtR+Td5vNQtG7Jru5bbC17m/vVTt3DfX3Yqua02rK/oOIm8U/fYSXM5/GciPxn84+z3+gFhfxq/MutrzdNb4s8mvFmn0GtXMhiqR2Y4Pq76AzrT7n0mY9jyZxNLnbK7Y1bzy1LmWWvSmFxEYx9OoexlSkBfjoL6k2qipdn1m3rdg1vY6muvtfvqabHsqe7pLiGzYVVvVWMRx2JPrbKBIbeYeaWpt1paVJznGcZArl/JI8sHaHxQ8JdbOQer9fxXPvuWeU9s03aUcp6ncbZXt1FJqTV3DVVR6fadWciTMzF5wta3HUqR9mE4z9oFQ7+2SeXD/w51A/0Nbt/reAsBWvynUcCeITqV2c5l1bj/lfyD9ravm+x1bhPRkTtP4717XuPexHLnEVPyfv8Ry7v9i1/R267RGGWIrMlc3YrdiS1GcistypMIKpXKnyivNdyds8u/g9sofFVU7IkvV2k8V8PcP02sUjcrLWVxIkvYtJ2rc7SO1hlOG82tvYOt/je1ePev3Bfa+M13Z7O99vHBP5p7Z8nPct8oU3YbkbjeHt0rVtJ1KYrT9Y1PjifSV0yFoet6tUT5UWTfSlLmPR1zZGXPV51zOMZwEn3e3yEdU/G/wvN5x7W8lwdI11SpULUtXgobt+ROTdhjMoexqvG+nNyGJ+y3SsPN/WX7mYFe25h+dJixsKeSFC3ud80Lt1yBe3FF0g4R436+cfokPM1G7crQM8scxWEZCHGo1k5W/foPF+quSPqfVcgLgbB9JxCUpmuI9+FhEDafJZ83tvaP20jvhtkeQ+405mPV8Tdeqerb+i2202hioq+I4lWy37Gse7CWsfVV6qX7lqUrISA9VvmLeTjiC8gNdk6Ph3t3pWXkZumrnUKfhbkZcdOM4ynX9u4nqanSat5ec+q8zNUskqxj0ThHrlQF+zxfeWbqh5YuILTkrrndW1VtekKpoPL3DW7Mw4HIvFtxeMzV1eLaNBlTa651m+XVS81VxCedizUxnUKwxKZkRWAx//ACE/1+u8P63/AGW/pn3UDvP46/MfGfXvzAdW+cOZNuq9D4s4r1Ptlu29bdcKd+40mu0XTDsNMnSfoRmpE6wmOJbw1Fhxmnpc2S42xHacecbbUEuHkC+Yp3X5X3nYtb6CUmq9XOG66ylRNX3vaNO1fk3nPba9iTlpi7vI+7Qtl4x09m2itYcTVRaifJg5dUnNnIzhKkBF/qnyaPN3qdwxbs94Ly9S37ESKna+IOANhp50bD7D7kZ+JO4qU7H+tljCMvxXI8pDalJQ6jCleoW1/CP8qyJ3Q5a07qN3z03ReJ+buQ7KLrfD/M3HabSn4v5J22a41EpeP9r1a+s72Zo+9bHIzhutmsWD1Vb2D2IiI9e8qM3KC5+AAAAAAABEx5z+1Vt008UnczmzWLZyk3nHGCuM+PbOKr22Vbu3M93U8UUl5Uev4v5U1ZW3rt2sqwpKMwMrUlSU5TkMW4Ccr49/jPqvJx5DNL485Fr5E7r7wzTuc489x28/SY2PVNYt6uDQ8cOysPxnWm+RttsocCXhhaZaafE91jKHGcOIDYao6Ol1mlp9b1unq9e13Xquvo6Cgo6+JU0tHS1MRmBVU9PVQGY8Gtq62DHbZjx2W0NMtIShCcJxjGA+0AAfDlV1fOcgvTYMOY9VzPyjWOyozMhyusPusqD9+greQtUSZ9xnPs/Vbylf0nlo9fatWMh8wABSQ+Qf8g/vj4wu+NR1u63VHAU7j2dwFx7yW89yXx7sm0bFjYto2TfqqyQiyqt+1qKmtTF1qN9Jr7tlaV5XnK1e7GMBBn/bJPLh/wCHOoH+hrdv9bwFg/zSfKSY6RyqjrL061vReVe1beo6/Y808hbazZWHFnBt7fa/XWeNPq9drZ1c/vPIzTVj94ktrnt1dDn6LElM+SqVEhhUNufkw+b26u37x3vTsle87IQ+3X03EXXqqpIqWlYyxGYp4nEqICo7aU4TnDqHFvYx6uqcVlSshqv+Pvlbd+cOgvSPnDlS8b2Hkjl/qB1s5W5H2X8nVFG1ebvv/C+l7fuF5+SaKDV0NO3Z31tIkfdocaNDj4X7Gmm20pTgK+Xk7+Wh046bbHsPDvVTWE90OaaF6ZVXl/QbQzrnX/TbuM6qM9Ck8hxYN3O5Esq55Pudj0EVda5jGWs2rL2FpQFSrnD5Z3mZ5asZz+m8w8W9d6WYp1GNd4a4S0OawzFcayzhhq95lr+W9sYexjPvy+xPZdw79qMoT6IwHP1F8l3ze6/ZM2cXvZtE5xn1SqJe8Sder+tfbVlOXG3q+44kmRc+9KfT3pSl1GM5yhac/aBN10D+Z7ztrO2UuneRXh3T+T+N58iFAmcx8F0y9I5Q1RDi8IlX19oUu1maNyBDb/FyqLWfo0+yj3rRmUvCI6g0IuIuXeM+e+MdH5m4b3Wh5F4u5J12v2vSN11mXibTbBRWbX1I0uM5lLbzDzasKakR30NSYkltxh9tt5taEhFF57+/fOfjW8e+xdnuu8TQ5vJFXypxlpsZjkegsdl1nNRt1lNiWqnaurvtclrmJajp+ivEnCUZ9fVKgKM/9sk8uH/hzqB/oa3b/W8BOVUfLOi8OeLbgfnfnDU+P+Y/ILz3Yctr13g3jjFjoegatpen8objoWv8l8kOybHb7eg1t3Gt5ajQWXlz7+bHfQwqIw2/LjBWS5h+Ux5quV9nmXtT2go+GKR+QuRB0Ph7hzimr1im9+V+rEO03XVN75Bnx0oVhOE2N5O9PbjOM+73KyHqfWv5anl74T2Sqlcp8k8d9qNJiyMJstO5Z4v0nWp8mudX6yWqzeOI6PQNjiWicKVmPJnqtWmV5x747zScNAaKHil8qvX3y0dccc58MNTNQ2vV7RjVeZuF9isolht/E+4vRczYkOZLisQm9h1PY4aFyKS8ZjsR7Jpp5tTceZFmw4oQk/JH84nc/wAUPN3Wzj3q/V8Jz6HljivbNy2hfKejX+2WDdvS7a3SQ01Uin3XVm4kPMNecrQtt1Sl/bhWMfYBRW8n3mS7ceWz+I//AM09bw/X/wDl/wD4y/0E/io0271H638av6AfpP8Al78s7ftf5Q+n/FtXfdfp/d/pe573e/3p9gRQgWT+tnypvJt1W4B4e63cZUPV5/j3hDj3WeNNMe2jirbrXYndd1OsYqqtd1ZROUKuLOslRY6fqutxmELX65whP4ALR3xw/O73a8q/aXnLhzs7VcGwNS474Be5MoHOLdD2DVLhext8iaTqyUWEy33jaGJNb+TNgfz9JLLa/q4Qr3+mMpyFkfvt3/6z+Nvr/ddi+0O5Oa1qEOZih1fX6eIm23fkjdpNfYWVVoeg0GX4qbbZLSLVvuYy89GhRGGnJEuRHjtuOpDPf7ifMn8gvLN9c1nULROK+p3HqZElvXrmz16u5q5jejfujEeddXG9Q5HF8Zx5vCH8QmNXd+6u5y2qXLRjCshGT/aVfN7+Vfyz/wCfPcPvf5Q/Kf0f4qOvf5K+8/efvX0/yF/FH+RPyf8AV+z7p93+6/T/AHP6f0/xQJKupfzJvIpxPd1sLtTonD/bDRlSImLuazr0ThPlVEZCvZIdpdi0CGjjpDi2l5cUzJ1V36jiEpS6wnKs5DQD8cnkp6w+UTgJjn3rLsNtIr6+yRrXIOh7bW4pd+4u3T7hGsndV26sZkTq115UGW29GnV0qbWzWlZyzIUtDzbYd+gAAAAAAAAAAAAAAAAAAAAAAAAAAAAAAAAAAAAAAAAAAAAAAAAAAAAAAAAYA4AABfb+N18kX9Hv0C8evkK33/5f/wCzdP60dl9wsv3v/wDRwKHh3mK+nufve/6ONr2wyXP+z/xIM5f3T6D8QNB0AAAAAAAAAAAAPP8Aln+Svkv+b/cv4OWQGCOBZ9+Id+2S0r+YDnb8xVgGr2AAAAAH0O07TrOjazsG6bpsFLqeoanS2eybRtGyWcKl1/XNfpYT1jcXl5cWL0evq6mrr47j8iQ+4hplpClrVhOM5Ay4PkOfIc2byJbNedTup15dan0c1O6w1fXzWJtLsHaHYKWal2LsWxRXUxrCr4lq7CMl+ion0odmOobsrJvEjEOHWhVYo6O62a6qNb1uotNg2LYLSvo6Cgo6+XbXV3dW0tqBV1FRVwGpE6ytLKdIbZjx2W1uvOrShCcqzjGQ0w/jrfHBidMmta7td7NSq7btpIbRZ8QcPWSq68pet0R5Ofu+03y4rs2puObJrKvcwppb0fWWlfuSl2KlOQwuQgAAAABx/wCQr+oJ3i/U/wCy/wDQvuoGGOAA1Ovht/skNl/XA5k/gPw+Ba+A+NNlx6+HLny3MNRYUZ+XJdz+BuPGaU885n/4IbRnP/2HC1PUcTSNOyNW1CuLeBi2Ll65VPgpt26Zrrq+6mmZ+5+2Nj3cvIt4uPHSv3a6aKY8tVUxER98yhZ27YpW3bPfbNN9cSLq0lz8t5V7voNPOqzGipz/AHW4kbCGk/8A3UYPmV5h8ZZ/MPjnVuN9T2xl6nnXb/Rmdvo6a6p9Haif7tq30LVP+jRHhaUcP6PY4f0TF0XG/wALGsUW9v8AemI/FVPnrq21T55l+dPGu4AJAOm2vKj0W37Q6j/8zsoNLEWrGMZw1VR3JctTf93Lbzto3jOfwZU16Y+3GTXf6bXB9WJwrxFx3fo352bYwrUzG+KcW3VduzT4+jXVlW4mfBNVrZG+mVTO8bq8XdU0/Q6J/wACzXerjz3aoop2+eItVTHmr88Pu+2mhN3WpQ93hsJzZ6s6iNYOJT+6v0M97DforKcZU5+T7F1C0Yz9iEOuq/8A3+n+oPymtcTcvcfmhptqn/rmg3KbeRVEfiuYF+uKdkzG+r8vkVUV0xO6ii7kV7Y37es5A8V1abr9zhnJqn8lnUzVbiZ3U36I27vJ6S3E0z45qotwjkMYVxkk/UB1bnGNshXp7WN2tGm/THp6IzS66/n1/wCXP1Hlf/YbYfTnyLl7kZqFuvZ0bXE+VRT9k4en17/L+Kur7tymHeGt00cb49VPhr0y1M/b6bIp/siHVRflBABhjeQn+v13h/W/7Lf0z7qB7/4U/wBrf45f1wODv4cVQG10AAAAAADnztD/ACN7B/h9B+eYZUDv1/tt1jreB22ylzkd8xsT1V/2Nbm3px+/rZ/801fnisKVfTc+aeu/p+e2YyZu8X8L4PX/AHNxIqbKKegAAAAAAMYXz7/tkvIT+sBcfmOhAiRqba1oLWsvaKzsKW7pbCHbU9xUzJNda1NrXSW5lfZ1lhDcZlwLCBLZQ6y80tDjTiMKTnCsYyB3f/6sXlN/9yzv/wD/AKZHYr/WMB5Hyx3i7q89U7+vc59wO0fM9BJjtxJNHyx2A5Y5Fp5EVl5yQzGfrdw224hOx2n3lrShSMpStec4x65zkDlwCZTwh+KjkryndytH0VjWrZHW7jTYte3Ls/yN9B6PRa/x9DnZnq0eNb5ThnO9coJrXaqpjNfVkN4cfnqazFhSVIDZciRIsCLGgwY0eFBhR2YkOHEZbjRYkWM2lmPGjR2UoZYjsMowhCEYwlKcYxjGMYAy4vlT+Xfb+3PbDa+i/FOzyoHV3qfuUzWNsg1clxqLyz2E1tb9Xut/sH01pTOpeMbbMmhp4ysZaRMjzpuFOYkx/oBWj6ydauZu4PO3G3W7r9p0ze+WuVdga17VaCKtuOxheGXptnc3Ni/lMSl1vXaiK/Pspz6ksQoMd15zOEoyBei4X+EHq7nH1dJ7C96thj8pzoLT9rU8O8U1b+h6zYrZVh6thXu57A3fbrFjv+3OJi4FEpxPqn7uj7F5Cs55lPBz2L8Pm9as9uOx1fMvXjk+wsK3iznnWqaZr7Eu7rWFTJWj8g6pJmWytG3xFahUyPHRPsINlBQ47EluuR5zEMIqOAOeOUusHNXGPYPhPaZmmcq8RbhUbvpOxQs5VmJb1EjDv3WfFznDFpR28VTkOxgv4VGnwJD0Z9C2XVoyG3L0R7Yap3m6edd+2mmx26+o5x4zo9umUrT+ZSdZ2tOHqffNPzKz6fenNO3irsatbv2fUXDyr0x6gZanyf8AtvuXZ3y5dgtSsruZJ456vTK3r9xhrapaHq6gxq9PWSOSJzTMZX3X8qbHydKtHn3sp+8/dWosZ1WcRG8JCEfr3wZv3ZznXiDrtxZGrZfI3N3I2ocYaUzc2Caqmxse6XcOirH7izU0/wDk+piyJuHZL2G3VNsIUpKFqxhOQun2/wAHjmNnjjFpQ+QnjOy5d/Jf1s6Pb9f9ppOOPy19J3P5PxypD5P2DZ81f18IT98/Q76vsUpX3b1ThKgjB6J/F47488d5ts649o9E2LrzwpwXbU83m/mxppiyotv160Tiwo6LrzsLrDtDyDsW8VqM5bmtpeh62z9Ry1aRMbaq5YajHXLrlwt1K4W0Hr3170Gl414l41pWqTVdVpGlYbabwpb860tJz63bC82K8sHXZljYzHXpthNecffccdcUrIV9/k/+W7Z/HL1GoeHeBtkc17tJ20/STVtV2erl5j3vE/FFLFix+ReSqd5hK5Fbtkxy5i01BI9WHY8mXJsIruJFYlOQyg5EiRLkPy5b70qVKedkSZMh1b0iRIeWpx5995xSnHXnXFZUpSs5UpWc5zn1AuDeLP4j3OfczhjTOyHa/mlzq1x1yTR1+18ccc0Olt7rzBs2oXMZubR7RsmLS6ote46r76ukNTIDDibawejOJzIjQ1KTjIfrvJ78QblnqjwZuXYjp1zrZdmqHjLXZ218h8Pbdo8bVOVGtVooj07Ytk4/s6C3taTfZVVAbXKdpVQ6udmLHc+6OT5SmoiwpigadXxBPJTtPZ7qlv8A0q5e2WRsHIvTlvWF8WWlrJdkW9v102ZMqs1/XVvO/VemN8RbFVrrGnFuYTHp7KqhtowiN65C1dz/AMC8UdoeF+SOvvOOpQ954m5Z1edqG76vNelRUWVRO9jmFxp8B6NYVdpXTGWpUKZGdakw5jDT7K0ONpVgMoLyT/HY7m9QO9GmdZuAOOd67FcY9kNul1vVHkSpr4q3b1hMd22s9K5RtWUwNb0rcuO6dp6Tbzpq4FVJqIjlu3liMmUxCCwz1E+EzxhjSKq4719sOSJfIFnDblWmidWo2pa1ruoynWPXNWnkXlHTd8lbm5HezjLkhGvVDfrjLaErxjDyg5r8pvw9o/AHBm8dgPHzzTyZy1ji3W7Hbtv4F5vjavb8h7Jq9FXLsNisuON74/1nSqa52SrjRnZDVBJoGHJ8fCkR5q5aGYswKL4GpF8PfunsvYvx4bv113u8cvdo6Y8kQdM1h+VJelWMbhPkiql7JxtWznZLrzym6LYqXZa2DjGUssVUGLGbThLH2hyx83n+qz0e/n/5E/o6jgZwgHuvB/BvYftxyPpPBfAvHvI3OfI8mDJqdK0DT6+02afVUKLSwv7RUaPhTkLVtRr7a9mWM+U8uLWRHJb8qQ439RxzITsUnxNPNVba1m+mcE8Ya7Y/TS4jT7vsBxQvZXPcyw7hGHqPYbrVW3MKeU3nDlmj0W0r1/F9ilhdJ+PvwNy94lvEzzvA7/6TI4An8O80c+c4bxHs73VNqjxeMKXjbj6zkbTV3OkX+ya/dw5LGszUx0xZbi3nmct4x784wBm9+ULyP80+UPtlvXZHlqwsIVFImS6HhzjJVi5MoeIeK4k15et6ZTN4w1FXYKYViVbzkNNqs7V5+QpKEqbabDh/j3jvfuWt21njXi3Stq5G5D3S2jUOo6PpFBabRtmzXUzOcRqui1+lizLS0nPe3OcNstLV6Yzn09MZyBP3rPxUvNdsuiZ3X/y16hr852G3NgaBs3OvD1Vvdg28v0aZxD/S+Rr1RMUznDimLKygutYz7XEodwpvAcHdY/EJ3m7Ld62vHzH4a2riznOinZkctN8m0dnSU/DOjRPur9nyTu0tuO82vUVV81hyqkRFPt7A5LiNVy5CpbGVhrb+NLxt9fPFz1l13rjwJXvTVYeRsXJ/Jl1Gjtbly7yJJhx4ttueyrj5cbhs/Tjoj1ta0tUarr2m2EKcX9V94McvyE/1+u8P63/Zb+mfdQOQkrUjOcoUpGcpWjOU5ynOUuJyhac5xnGfatCs4zj8GcZ9AJ6Ot3xpPL/2f4lo+a9L641en6Rt2vsbPo2OWeSdI472bc6WbFTMqptXqFxb52Soj3UdaHIbtzGq2ZLLiHkLywtDqgiY7QdVOwvS/mLYuAuz3FmycQ8r6w3ElWOr7GiG8mVWWCVqrb7X7ypl2OvbTrdnhpeI9jWy5cJ5bbiEu5W2tKQ8Ir7CwqLCDbVM6ZWWlZMjWFbZV8l6FYV9hCeRJhzoMyMtqREmRJDSXGnW1JW2tOFJzjOMZA3H/HV2MndueiHUXsrcKSrZOZOvvGG57n9NhuMwjfpurV7G/sxGmkobxBY3SNPQxnCUYUylKvaj19uA7NAAAAAABUz+Zftbuu+JfR6htcpKN77ncPao+mPlv6TjUPjXnDeMIne9WFZi4e01Csez1V9ZLf2e33ZwGWmBoe/B64/p4vFXkC5UyxFcv73kHgrj9MpcfCpsKn1TXOQtjWxHlrUrLMWzm7klTzbeEfUXEay5lf02vYF7sABhg8pdq+0LHJvIzDHZHntlhne9uaZZa5h5Dbaaab2CwQ2002jYsIbbbRjGEpxjGMYx6YA/Cf8Amw7Tf7SvP/8Apk5F/wDqMB/5sO03+0rz/wD6ZORf/qMDbF6C2Nhb9FOldtbTplpaWnUvrlY2VlYyXpthY2E3h7TZMydOmSVuyJcyXIdU4664pS3FqypWc5znIGbx8yT9rhrn6oHDX8NuXgKoQHb3U7oZ3m8kvIu1VXV3hDkTsFuLdgq75A2tqVXV+v1FpskqZN/KO+8nbxb0Wm0lpsEpEl5v8o2bUmcpt1TaXMpX6BLfsHxNPNVS60m+g8E8YbTY5bbcc0/X+wHFDeys+5lx1xCnti2HX9VdcYU3htWGrNz3LXj2e9PqrAaXnR3gebSeMbp/1i7BaI2zY1HRDr/wPzdxlsKos1pqbX9fdS4+5K0S8VWy5MKW2h9qbXycx33GnMYV7HFJzhWQze/Nz8cXnjoZzxr+y9Q9G5A586qc+cgVencTwdbqrPcuROLeRNys0Qdc4X3SNXsSbG2YtrGSmNrd4pPpY49sSWpM5KVzAlb6IfCvk7LpVNuvkS7GbRoWyXkOLNe4Q62J1WTdagh9tx3MHZuXt0pdv1mdsDSXG0SY1ZQS4Md1teGrCWhSVpD993l+Fhx1S8SbFtvj37D8vbByxrNTLtq7ibslN47u6/kx+Ew++rWqDkLSNN4thaRfWOEpRBcsq+bAdk+1uS/EaWqUyGfnc09trtva6/fVs6mvKOynU91T2cV6DZVVtWSnYVjW2EKShuRDnQZjC2nWnEpW24jKVYxnGcAaEvwou5+x7No/afodt17MsqrjNyg7B8L10t9cr8h0G3Wb+q8wU0DLysrr6Njal0FixFa/cPv9xPfylLj61OBKH8vL9jbun6wHBP58tAMoUDovq91N7J91+Wabgvq1xFuHNXKFrDkzo2s6sxGSzU0sR5pE2+2XYLiXWavperxJk5pt6ytpsGvakSWm1PYcebSoJXeyXxp/L51e4evecd5651W1aPp9DO2ffEcVcl6PyFs+kUFZGzMtLW31Ont/y9bQaqKhbsp2mZtG4rDTjzuUMIU5gIFwLQ/xG+0uw8G+WjUuF0WEpGidueNeQ+L9mq1SVIqU7No2qXfL+g7HJi+7CX7aDL0mdTw1+ilNo2B9P2JcVnAWXPkx+FfvF5SOc+su/dUKHje317izifbtQ2xzd+Q6/S5TNzcbg1dQkQYs2JIVNjqgpzlTic4wlX2AUWvJD4hu5Piq/ia/821Jx/T/AMfH8Yn8X/6C73A3b7x/Ff8AoN+lf5U+5RY35M+j/GJW/Q93u+t7nPT0+nn1CMECwz15+MH5VOz3BnE/YjirUuFJfG3NGh65yPo8q75kpqa3f1naa5m0qXbKqer3Ha+YuI+nK2VKzlCvszkC078ajwf97/F72s535d7Wa/xpUadyB17e44117SeRq7c7B3Zl8j6PsyWpcCHEjuRYf5LoZGfrZznHvwlPp+MBXY+XH232/njysbVwG9bTlcZdPNF0jjzT6HElzNNnceQtN1jlXknbmYK0N/QurOTs1dSSnPtw6xrkbKc5TjGchWk430DaOWOQ9C4s0iC3Z7pyXumraBqFa7KjwWrDaNyvIOu0EF2bLcaiw25dtYtNqddUltvCvcrOMYzkC71W/B55ke41j21r5BuNa/l9ypZfk6HD4A2ey46j3amW1PVrfKrvKNbscitafypGJn6HocWlOFfd8evtwEUHXH4vHkd5K79WPTzmzRXuHuOePU1O2cq9nYLTuzcSSuL7OfMjVN1xBsLjFbH3/at1/Jclmqp3EQ7CE+y7m2YgJiyUthqG9Pun3AHRLgDR+tXWrR4ejcZaNDylllOW5V/tF/KbZ/Lm77vefRZkbLumyyGcOzZruMevohllDMZlhhoOnAAAAAAAAAAAAAAAAAAAAAAAAAAAAAAAAAAAAAAAAAAAAAAAAAAAAAAAAAMAcAAAAX2/jdfJF/R79AvHr5Ct9/8Al/8A7N0/rR2X3Cy/e/8A9HAoeHeYr6e5+97/AKONr2wyXP8As/8AEgzl/dPoPxA0HQAAAAAAAAAAB5/yz/JXyX/N/uX8HLIDBHAs+/EO/bJaV/MBzt+YqwDV7AAAAH4fkvkvj/hvj/cOVeVdw1/j/jjj/X7Lat03TarKPUa/rev1EdcqwtLSwlLQyxHYZR9mPtUtWcIRhS1JTkMr7z+fIX3jydbRM68dbpe1cbdFtRtkO/cJuHaLb+xew1j/ALou58iwY8hbtdo1dJbw7Qa26vOUqwiwsk5nfdotWFZ7VtW2XeNl1/TNM1+62zb9suqzXNX1fXKybdbBsewXU1mup6Ojp65mRYWltaWEhtiPHYbW686tKEJyrOMAaeXx4/jmU3QWBRdwe59DQ7V3Qt4OZOg6Kp2DsGtdYqixjKbdzFls5kVd5zNZRH1NTrSOp2NTsrVEr3F5VIlyAt0AAAAAAA4/8hX9QTvF+p/2X/oX3UDDHAAanXw2/wBkhsv64HMn8B+HwLXwHifYi8VRcQ7c60rKX7OPFo2vTOMe5NvMYiTE5z+H0zXLe/BjPr+D+764rD3x+Ka+FO7txDfsTMZWdZtYNGydm2Mu9RavRM+T8vN7dv2+DdEzMSZyg0unVOYWn0VxE2rFdV+fttUVV0f7yKP7fMiaPn0X6AGMZzn0x9uc/ZjGPw5yf2ImZ2RvmTwb5TF8S6lnSOO9W151r6U2PWtyrRPp+Ni1sVKn2KFqz9q/oSZCmk5z/wAxGMfZjGMH0hd3zl7PK7k5oPB1+36PU7OFTdyo8cZWRM38imZ8M9C7cqt0zP8AJRTGyIiIjOrj/iD/ALn4vztXoq6WNXemm1Pi9Fb/AAW5jydKmmKp89U+Hwv2N7TxNhpLeinJ90O4rZtZJx7cKzhmbHcjrWnGfs96MOe5Ofw4VjGSR+K+HNP4w4Y1DhTVY6Wm6lhXsa7u2/gvW6rdUxt/mpirbTPhiqImJiY2vO6VqORpGp4+q4s7MnGvUXKftoqiqI+ydmyfMhPsoEiqsZ9ZLT7JdbNlQJSPt/EkQ31x3k/b6Z/Fcbzg+YjWtJzNB1jL0PUaejqGFk3bF2nyXLNdVuuPuqpmGl2HlWc7DtZ2PO2xet010z5aa6Yqif8AJMJGenyFo4yuVKTnCXd4tFt5z/z0Yo9bayrH/wAMONqx/wDvwbN/TltXLfI7Uq64mKbnFOVVTPlj8jp1O2P9qmqPtiVOu8PVTVxtjRTO2adMtRPmn0+RP9kxP3urC/aBwDDG8hP9frvD+t/2W/pn3UD3/wAKf7W/xy/rgcHfw4qgNroAAAAAAHPnaH+RvYP8PoPzzDKgd+v9tusdbwO22UucjvmNieqv+xrc29OP39bP/mmr88VhSr6bnzT139Pz2zGTN3i/hfB6/wC5uJFTZRT0AAAAAABjC+ff9sl5Cf1gLj8x0IEWnHGk2HJfIehccVMuHAtOQN01fSa2dY5exXwrDa7yDRQ5c7MZp+RiHHkT0rd+mha/ZjPtTnPpgC0P2s+Ih3/6vdc+YexCeYevPMUXhrSbPkC4464ze5Oe3u/1vXfpTdod1uLsGgU9ZOnUWuIlWOY2ZCXpLURbTCXH1ttrCqKBO98fPpt4+e+vdhvrX3r2Tliin7Rrb11wLTaLudFpWn8mbprWXrHZOMd6tJOsXG0tTLrVUvTqn8k2FO685WvsfecvuxWXg1nutfVvrz084qpOEesfEWl8L8X0H7pD1bTKz7oiZPVHjxZF7sVtJclXu27RYMRGsS7a1lTbKZltOX33M4xkD7rsRyYvhbr/AM58xttJfXxNw7ybyYhhaMuIeXoelXe0paU2lKsrS5mq9M4xjOc4z6egGD3c3FpsNva395PlWt1eWU64uLSc8qRNsrSzlOzbCfMfXnK3pUyW+txxec+qlqznP4QJIPFb5OuR/E/2C2fshxLxJxPyvvewcX3XFkJrlpnbJFbrFVsOwaxf29vQt6psmuPs3kvGrNRMvOLc9sR95tOMYdX6hYK/ts/fv/ZR6f8A+Lc0f60gI+vJp8k7s15Sertl1Y5s65dbdQ1iVu2ob/V7docXkn9Ldd2PT5MvMaXTubLvV7VMqsKqzmQH1KjKXmLMdSnKcq9QK5AGp58NzkS43XxHbDrVm48uFxD2+5l4711Lr2XUM09npXEXLL7cdGcY+7s52DlCcvKMevq4tS/+d6YCmF8mnqlu3WTy79lby8pJUTReyd1E7D8YbF93lYrdjrt6gRFbs1HlOpywqy17kiNbRJLCHFLbbww7lKESGsAQPattOy6Psuv7npmwXWp7fqd1WbHq+0a5ZzaXYNc2Clms2NPeUdxXPR7Crtquwjtvx5DDiHWXUJWhWFYxkC0b1q+YH5WOFa6o1/lpjgrtPSV7LER+15P0KXqXIciFFb+kwhvbOKLrSqR2d9NKcOS7CkspD/tyt1S3VKcyFjTpZ8yzpBzZc0emdt+HOROoWw20iNA/TmBbsc1cMRpLr7UTEq9vqej1TkDWY8px3Dvp+jlhFhtYX9eZhLeHXAt56Zumn8j6lre/cfbVru8aNuNLXbJqW46jdV2xavs+v28ZubVXlBfVEiXV29TYw3kusSI7rjTrasKSrOMgZTXy4uY7fkrzL8n6HOlSHK3r1w5wVxZSRFqX92jR9j0KBznNcYazhLeHJNhzA59RePVSvYlOc+iMYSFazW7SLR7DQ3c+krdlg091V2kzXLnMvFRfxa+cxLkUlrmBJhzsVtqyzlh/6LzTv0nFexaVeisBceZ+bF32jtNMMdTenbDDDaGWWWYfMzbTLTacIbaabRyilDbbaE4wlOMYxjGPTAH+l/Nl78OIU251P6erQtKkLQuLzOpC0KxlKkqSrlLOFJVjPpnGfszgCm/slrHvdhvryHT1uuxLm6tLWLr9Mh5uooo9jOflsU9UiQ6++itrG3sMMYWta8NIT7lZz65As1/EI5ItdI8xup6tXqcxC5i6+c5ce3iE5/c1V9TU0/LMdTicqTjPst+Mo2MZxjOcZz/yZzkDVnsbGvqK+dbW06HV1dXDk2NlZWMlmFX11fCZXJmTp0yStqPEhxI7SnHXXFJQ2hOVKzjGM5AqOd/PmDdGutOx3fHPUzj/AGLu3u1HKl1ljudLsrPGPAkWfHdchv8A5D5Cn6/tWw8gJgSW1L+tV0mKWwZwhUS1cbcw6gK7/KHzOfKLt0qW3x3xf1I4kp1OP/k77jx7yBumzR2HHI62k2FxtnKEqgsJEdDKkYW1TREKw8vKm85w3lAcw2/yyfNVaTJUhjnbi6miSUoRinrevXEUiuYQlhtl1LSrzWbmycTJUnLi8OyHce9asJ9qPalIVvJchUyVJlrbjsrlSHpC2YkdqJFaU+4p1TcaKwlDEaOjKvRDaE4QhOMYxjGMAXlPg+7JYRefe/OoNq/7LvOH+F9kmJ+o9j1sNV3Tc6ytV9FLmI7ntj7jL/GWhS0evojKcKXhQdv/ADef6rPR7+f/AJE/o6jgZwgGoj8Onp/pnEvjiuu2btDFc5Q7Y8nbo3+lj8VGbBnijh/YrDjnXtUr5LjOHGK1O+0ewzpP0l+yS881h31zFawgLc4FbH5Y3MlvxR4ZuYqOllSIMrnDlDhnhuTLircbeRUTNsxyJdxfqt49UR7eo45ehP4znCXI8lbefXC/TIZKoGi78LPpFx1W8Ec+9/8AYqaDbcs7ZydbdeOObObHbkP6Tx5p2uahtO4y6F1Sf+pzt/2Ta2Ys1ePVxMahaQhSEPvpcC82B9Oxr1BGvrHaY1HTx9nt6upo7bY2KyE1fWlLQybebR09jbtsJsJtXSzL+e7EjuuKajOzZCm0pU85lQfcAYY3kJ/r9d4f1v8Ast/TPuoHTPg74B1Ls75Zui/Dm+07OxaZcc1RNu2bXpcDFpXbBT8Ua7sHLUyiuK9WFNy6G5a0fMaehzGWswnXffjKPdgDagAoUfN/4d1JWndDewMevixd7Y2Xl3h22tGmcYm3mpSqvWd116vnSPX1XF1W5h2bkRHpj2ruJGft932BnvAbCnxj7uRsHg26JT5LTLLjFLztSJQx7/ZmPrXaLm7XIjqvqLWr6z8WqQtz7fb9RSvbjGPTGAnkAAAAAABWN+XPxjZb/wCGvkDZK9lx5vhnnTgzk6zS0jK1IrZuwzuJ3HspTGfV9NmVyi0pefc1hKMZVlfpjKFhk8gXrPhG9kqSg5g7rdTruybYt+S9H425w0GFIkpYbku8W2uwafyDFgturwmXaTIPJFJIw03j633WtfczjLbS8oDRMAAZV++fEl8w2wbzud9XaXwIqvu9r2K3gKd5zo2nVQ7K3mTYqnWs1mctuZYeT7k5/Bn7AIWfIh4ze0fi95O0niLtZU6XUbjyBoaOR9dZ0ncIe517usr2C61lLsufDjx24sz8qUMjH0c4zn2YSr1/GAj9A3OPHr/UE6O/qf8AWj+hfSgM4T5kn7XDXP1QOGv4bcvAVQgNr/w5dOtD6O+OHqtwxp2twaK9ncS6TyPy3YswURLTa+ZeRNYqNl5Cv71/KcTJ0pm4m5r4n3hS3ItXBixU5w3HQlIScgAKvPkh+Vp0D6O7Xs3EPD1TsHc7m7VpEqtva3i/YKbXuGtZvYeHWpVBsXM8ti/am3EOXhLb7ev018zHcS8zIeYksqYyFZfl75pHkh26ZNZ4h4N6o8PULyXkwc2Ot8icmbjDy6w6yhbt/acga/q8xUdxzDqP/l9vGXEJwvC0ZUhQckXPy0PNTaTMSYPOHFWuM4ZQ1mvpuvvFb8NS0qXlUjK9hob6f9ZzCsYVjD+G/ROPROM+uchXw5e5S3HnLljlDmzkWbDsuQeYeRN15S3qxr6uvo6+fuPIOy2e27PNg0tRHiVVPDlXdu+41FitNR46FYbbQlCcYwFmn4dG2P675eJtOzmRhvfeqHNOpysMrQltTEPYuM95TiWlWMqcj/etMbzjCfRX1cIz+DGcAWzfl5fsbd0/WA4J/PloBlCgaU/wouvWr630s7P9nnqmPjkDlbsWviJm3eYhPym+OuItA0zY62PXzULdmwI9nuPJ9riZHzhnD6q6M4pK8IZUkLp60IcQptxKVoWlSFoWnCkLQrGUqSpKsZwpKsZ9M4z9mcAYdHkw4g13gDyI94+FtNgQ6nSuNe1/PmqaRUQFZVGp9IreTdkRp1Qj1jREpcq9ZVFjuJS3htLjasIzlOMKyHUPgGWtHmT8e6kKUjOefqpGcpVlOcocob9txOc4zjPtWhWU5x+DOM5xkDZ4AoB/Oc//AGXf++z/APqjgUAwNrnwpfsj/HL+qBwf/AmrAk/Aygvlq9Ud24K8svIHN02inR+Me3Gm6ByToWw4blPU8nYdK0PVOL+SNbRYv5cQq+q73VWbWVFwv1jxL2GpKUtuNpwFZKss7Kksq+5prCdUXFROiWdVa1kuRAsqyygSG5UGwr50VxqVCnQpTSXGnW1JcbcThSc4zjGQLPPVf5cnlg6+VNNq3JdxxD2x1ipixq1Mrm/SpkLkPFZDZbZjoRyDxpdaRLtbb2tY+rYXsS8lyfctTy3HVYcSFizpn80HqFyrc02ody+A+QOrE+xkR4K+S9LuM848UwlqTn61ts0KvoNX5L1qvU5jGEtV9PsjiMq/HXhOMrwFwnjDlHjjmvj/AFPlfiLeNX5J413unj3+nbzpdzB2DWdjp5OVpbnVVtXPPxJLaXW1tuYwr3tPNrbXhK0KTgP3gAAAAAAAAAAAAAAAAAAAAAAAAAAAAAAAAAAAAAAAAAAAAAAAAAAAAAAAAGAOBNt8dHiDjDn/AMxPVHhfmjSNf5I4s5I1/tNq+7aTtEJM+lv6Wf067A/VjyGvVD0eRHeQh+NJYW1Khymm32HG3m23Eh+7863g85R8SHMzN/rb1pyF045Z2Cxa4S5UkIQ7ba5YZbfs18Rcn4jobah7xR1za1w5yUNw9hgMKlR0tPtToUIIDgAF/v4zvyKPT9DPHP395H+z/sbUup/P25S/wfhgVnBvKW0zpX4P/wAPH1K0l4/5ayS//wDlyQL/AKAAAAAAAAAAef8ALP8AJXyX/N/uX8HLIDBHAs+/EO/bJaV/MBzt+YqwDV7AAAPI+d+eOIOsnEm887c879r/ABlxPxxRydg2/ctllfdq+tgx8YS2xHZbQ7NtrizkrRGgV8Rp+dYTHW48Zp19xDagyhPOn58+X/K/yA7xtxznaOIukek2n1NK4nesPut3yfbQZCXI3JXM7dXJcr7K4+oylyqpsOSYFC39ra35anpbgV8qOjutmuqjW9bqLTYNi2C0r6OgoKOvl211d3VtLagVdRUVcBqROsrSynSG2Y8dltbrzq0oQnKs4xkNPn45/wAd6t6E1Gt90u4lDBuO6Wx0rz+gaFJVHsKjrBruw1j0OZHy40t6HaczXlPOcjWk5tS2KeM85AiKUpcqS+FusAAAAAAADkfv/ElT+h/diDBjSJs6b1H7IxIcOIy5JlS5Unhvc2Y8aNHZSt5+Q+8vCEIRjKlKzjGMZzkDC/AAanXw2/2SGy/rgcyfwH4fAtfAcsdvXXW+L61DafVD+51TT+fRWfY1ipvnsK9U5xhPq8yjHrn1x9vp+H0KFfUVv37PIrCt2o227vEuLTXOyZ2UxiZ9cTu3R+OiiNs7Y37PDMTE693qiivji9VXOyqnTbs0+efS2I/smZ3eTybUapiWuiAe5dedF/TjkirxJZw7T677dhtffjGW3EwnW/yfEVhX4q8S7FTeFIz/AHzKXP7mMlqO51yq/wD6lzqwKc630+HNG2ahlbY/DVFiqn8vanbuq9LkTbiqif4rNN3dMRKL+b3FP/bHBl+bNXR1HM/4e1s8MdOJ9JXHjjoW+lsnxVzR5Ur59AKhIBEj2AqE03L+7R20e1uVYsW6c4/AtV1AiWkhePX0/DKluYz/APHGT56O95w9Rw13jOKMOzT0bN/Moy48kzmWLWVcn/5btyJ/0oloDyl1CrUuXmmXq52127NVqfNFm5Xapj/00U7PNsd29YqvNdw9QPKThDltMurRePRPrnCrORCZUrKU49crjQUZx65Vn0zj7f7mNW+4zoU6N3cdIyK6ejd1DJzMqqN23fk3LNEzsiP4rdiiY2zVOyYjbG6mKsc7s6MzmJl24nbRj27NqPut01zH3VVzHi37ftnoEt4iUAwxvIT/AF+u8P63/Zb+mfdQPf8Awp/tb/HL+uBwd/DiqA2ugAAAAAAc+dof5G9g/wAPoPzzDKgd+v8AbbrHW8DttlLnI75jYnqr/sa3NvTj9/Wz/wCaavzxWFKvpufNPXf0/PbMZM3eL+F8Hr/ubiRU2UU9AAAAAAAYwvn3/bJeQn9YC4/MdCBwB1P/AK03Wr+f/hv+kXXAN3V5lqQ06w+02+w+2tl5l5CXGnmnE5Q4062vCkONuIVnCk5xnGcZ9MgY3vn58ajvjK8hnJHHGq1TkTgHl/7zzb11kNRlM11doO229h+UeO2XMKeaxI4q2diXTIbU6uS5VswZb2E5lpwBD3oG+bjxZvWmcm8ebFZajv3Hm1a/u+k7VTvYj22t7ZqtrEvNeva15SVpanVNtBafazlKsYWjHrjOPsA2ifD95INM8o/RzjDspTZravkRhlWgc+aRAeQr9B+aNXhwk7VBaj4cddjUOysS415TYWpa/wAkWkdLivroeSkO2eyHGj/NHXfnrh2K59KVyxwvylxpGd+qhj6b+96Pe6sy59dzGW2fY5a4z71YylPp65+wDB9s6yxpbKwp7eFKrLapnS6yzrZzDkabX2MB9yLNhTIzyUux5USS0ptxCsYUhac4zj1wBI14qvHPYeUrtHjqlrfOWi8F7za8e7XvGl2XIFPbXFbuthpq6yZcaXTx6SQ1PzsSdWkTrhGPYtvMColqVlOUJwoLKn9iG7T/AO3B1/8A9HvIv/8APA+tufhP9kNcp7XYdh769baKgoq2dc3l5c6XvlXT01PVxXZ1la2tlOmMQq6troTC3n33loaZaQpa1YTjOQPkQfhKdmrOFDsq3vZ11sK6wix50CfB0TkCXCnQpbSJEWZDlR5LjEmLJYcSttxClIWhWM4znGQLbHge8WW/+IvqJyN1u5G5U0/l673bsht/N8XZdJprqjqoNVsnGPEGhsUciJeqXLcsI0vjV+QtxOfp5bkt4x+MlQHZvffx09TfJVw2rhPthxuzuVFAlSbXS9sqZaqDkXjTYpMdMZex8f7hFbcmUs51tpvEmM6iTWWKWW25sWS0jDeApLdoPhL8rwpU696TdyuPd516WpU2m03sfrt3o91CrcpQ5Hi/xlcZVu+0u2zpDXqpt/8ARyijqUpKc4Qn1dwFdHu34HvKL0B1W95J5661W0zh/XFJzccxcWbBr3KWgVMNb6IqLbY3dTsJuzaTSuSnm2ky76sq2MvOoRhXvWlOQh/A0H/hT91uQNnq+0PQvcrq0vtM47o6PsBwvHnSZEpnSIVxsatU5X1qAuRl5MOjub66pLOLDay0yzOdsX8IW5LcVgIQ/lt8Q3HHHmd5c3ewiymq7n/iLgXlOgkvYzmPLg0HHNVwfL+6LwhKfaxbcPyErT6qUlfrnPphScAVrqaLXzreqhW1omjq5llBi2V0uHJsUVFfIlNNTLRVfDxmXOTXx1qdyy1+6O4R7U/jZwBdS174U/YvbaCj2rWO+3W+/wBa2anrNg169qdH5AnVV1R3MJiyqbasmx5K2JlfZQJLbzLqFZQ42vCsZzjOAPuP7EN2n/24Ov8A/o95F/8A54H0dX8K3sHd2Ww09L5Aesdvb6jYRana6qr1Pdp9lrFrOq4N5CrNhgxJzsqlsJlLZxpjTMlLTjkWQ06nGW3EqyEr3hz+MBzx4ze+3F/b7eu0PEfJut6DrnJlJM0/U9P3Kou7B3e9A2DToj8adcOqgNNwJNwl5zCseqm0Zwn7c4A+o+ZZ3737g/rlwV0k4u2Gw1p/tVM3LbeabSmnuQLObxBx0qira/j6Q6wtL/6P8i7XsanrDCMo+8R6BURzK40qQ04GawBdK8ZHw/eT+0XC/HnYjuRz/K69aryhrNHvGmcOcealC2zlSRpmz17FtQW26bPf2UTWePrayqZDUlFWiuvJLTMhCZeYcpt2KgJp4/wqvF0xCYzZdhe+rspmK1mfLj8l9eIEJ2Q20n71JYiyOsM9yFFW5hSktrkPKbRnGMuLzj3ZDMs2mFU1uz7HXUM1VjRwL63hU1gt5mQufUxbCQxXTVSI7TMd9UqG2heVoQhCsq9UpxjOMAXXvhDf1p+8H6v/AB7/AEivgd//ADef6rPR7+f/AJE/o6jgZwgGv18XH9hR0Z/3mf8AjD7BAT/AVp/ln8Q3HKPho5Zv6aLKmu8JctcK8vT40PGXHc07W0r41tZS2EoW49Fq4fJSpb+U+n0mGFuqzhDagMl8DR/+Fj3G4+vusfP/AEauL6vgct8d8uWvPGn0EuXlmftHFu/a5put3kmjiPLV99/Qrc9XUqxy16fSRexM5R+MpeQu8gfDRY17thJqW50Ny0hQ4NjMrUSWV2ESvtHrGNWzpMNK8yGIdjIqJbbDq04Q8uK8lGc5bXhIfMAwxvIT/X67w/rf9lv6Z91Ak/8Ai4/t1+jP+8z/AMHnYIDX6ApBfN5/qs9Hv5/+RP6Oo4GcIBr9fFx/YUdGf95n/jD7BATpbzvujcYarb73yVump8eaRQNxnr7ct52On1LVaRqZNjVsN232G/mV9RWtyrGazHbU88jC33UIT6qUnGQ5r/8AUK6Cf7cXT/8A/SX4X/8ArUD3bi7mfh7nCim7Rwryvxry/rNbbO0FjsXF29avyBRV97HhwrF+lm2+p2ltXxbZmvsoz64zjiXksyG15ThK05yHpQAABzT3J61av3G6pdhere4rZjUfOvEu6ccqtHmFSv0dt7+lksa1trEdK0fWnafsuIlpGTnPpmRER64zj1xkMOTmLibfeBeV+SeE+UqKRrHI/E28bPx3vFBJ9cuVW0ahcS6O5iJc9Epkx0ToS8tPI9W32spcRnKFYzkPUunHbHlvo12Z4g7V8HWjNZyRw7tTOw1LU3D66fYKyRFk1G0adsbEV6NIlazumr2MyqsW23GnVRJbn01tuYQtIbGnjL8q/VHyn8JVfKPX/ca+HvFdVwV8tcDXtrBxynw/fupbalQdgpk5jybbV35qlJq9hiM5rLRvHolTUluTEjhJWAAzMfmuXNPP8hPWerg2tbNs6HqLWR7yuiTosmdTSJ3LnJljBYtYjLq5Fc9Mr5Db7SXkoU4ytK04ylWM5CmqBucePX+oJ0d/U/60f0L6UBnCfMk/a4a5+qBw1/Dbl4CqEBvccTfyV8afzf6b/BytA9AArK/Ky75790v8ajml8RX1hq3JnbbkBngpG0VLjkS31rjNet3Wx8qWFNYt/bBtLqoro1BhxPo+1Gu33mFtvstuIDJxAtg+H74sPNnkW4X1XtTzzzPH6z9f98+9zeM6io1LG8cucm6/CkyK5e0s1824odf0HU7CewvFbMmLsZs9uOt3Fe3EeiS3wsWVvwpfGI1Bjt3HYfvjOskpViVLreQuvtVBeXlxeUKj18rrTcvxkpaynGcKlO5yrGc+uMZ9uAzw++PCvHHW3uv2x68cRXmzbNxrwT2G5c4e06/3KZV2O1W1RxtvF1pzcy+saOk1ulsLJ16nX9SREgRIz2fx2m0oUnAE5nxDv2yWlfzAc7fmKsAt+/Ly/Y27p+sBwT+fLQDKFA1Ovht/skNl/XA5k/gPw+Ba+AxRfNZ+1v8AI1+uBzj/AA4tQPQPAR+2S8e36wFP+Y74DZ6AoB/Oc/8A2Xf++z/+qOBQDA2n/BnsFXs3iB8dljTyUyokbq1xnr7zqcpzhNpqdX+it5GzlCl490O7ppDOcevrjKM+uMZ9cYCVkDkvuj0d6x+QPhO34B7V8ZVfJOgWEjFrVLdek1ez6VtDMSVDrty0XaK5xi21jaKxma6lt9hz6b7LjkeS2/FdeYcCkb2l+Ertv36w2Do73O1W7oJysyaLROzWtWVLOr4S223GEvcu8VVuzQtkVJwpWULRp9ahKcJ9cr92VYCuv3M+Pd5XejWpbLyVyx1pmbfxHqFfLt9j5W4U2fXuVdXpKauR9a0vL6n1+b/GFrGv1MXP1pVjaUkKCwxhTinsIbdygIVQL0nwre6/IEHnDsR0D2O8sLTizZeL7DsbxtVTnpEqHpu/ahtGn6fu8GibShzFfH3/AF7cosyWlakxsP6+hSMJekOfWDRUAAAAAAAAAAAAAAAAAAAAAAAAAAAAAAAAAAAAAAAAAAAAAAAAAAAAAAAAAwBwJ/vi4/t1+jP+8z/wedggNYzsb1y4W7a8Lb9177CaDS8lcS8lUrtJtWq3bSstut5Uh+DaVc5hbVhR7FR2DTUyusYbrM2vmstvsONutpVgMhHzSeG3mnxFdgW9XvXpW/dceTp13Y9e+a2oyGUbDUVzrD07Sd0isZy1R8lahGnsImtY9I1iwtEyJn2LdYjBDGAA0G/jdfJF/L/6BePXyFb7/wBv/wDZun9aOy+4WX/5/wD9HAoeHeYr6e5/+f8A/Rxte2GS5/2h+JBnL+9fQflBfdAAAAAAAAAef8s/yV8l/wA3+5fwcsgMEcCz78Q79slpX8wHO35irANXsABzf2x7bdfukPBu4diuzHItPxrxbpkfH3y1slqesry4kNPrqtS1Gjj++z2ncL5cdaIVdDbdkPZStfolptxxAZKfmj83XPnl25ajps2p3F/Vjjm6sn+FeBodgtxpta3JcOPyNyc/GfXD2flKyp3/AKOVp90CljOORYCcfVmSpoQr0dHdbNdVGt63UWmwbFsFpX0dBQUdfLtrq7uraW1Aq6ioq4DUidZWllOkNsx47La3XnVpQhOVZxjIaefx1vjrUvROl1rub3N1qr2DudsFWiw4+4+sERLal6vUttEynOMZTmRBsubLKDIy3YWDeVtUjS1woS8rzJkvhbxAAAAAAAAAc/8AbL+qx2X/AFf+Zf6OtjAwhwAGp18Nv9khsv64HMn8B+HwLXwHOnaatXP4htJCE5V+SLaksl4T+HCFTMVilenr6qwn8peufw+mPt/Bj1Kad/PRLurd3bPy7UTV/wBO1DCyZ2f3ZvflpnZ44j8ztnyRtqndEzEw8i82nE5hWLVU7PzGPetx9vQ9Js/3f/l40XJhCvKASd9WtJxrPHTd5JZwiz3KR+VXFKxnDiamP749Mzn/AJuULby5JTnH4Uycev4PTG53cO5Y08D8maOKc230dc4lvfmqpn+KMS30reHRPi6NVPpMmmY8NOTG2d2yKRc9OJp1vjGdLs1bcHTqPRR5Ju1bKr0/bE9G3Pnt7vLPSxdtCwBGL2tiKRy45lCcLXO1+keQhpOcuLV/1mGlKsYx6rcVmN6Y9PX7PTBhp3/dPuW+8NXVapiq5l6RhVxFMTNUz/VsxExEbZqmbeyNm3d0Y80Xc5DX6auX8RVOym1l3omZndEfhr+6Pxb/AD7UiWk0ONX0/WNe9qUrp6KrgP8At/AuVHhtImO/Z9nuflYWvPp9nqo2Q5X8KU8C8udC4OimKbmm6Vi2K9nju27NEXq/Jtru9Oudm7bVOxT/AIm1Wdc4iztX2zNOTlXblPmpqrmaI/2adkR5ofqD3bowDDG8hP8AX67w/rf9lv6Z91A9/wDCn+1v8cv64HB38OKoDa6AAAAAABz52h/kb2D/AA+g/PMMqB36/wBtusdbwO22UucjvmNieqv+xrc29OP39bP/AJpq/PFYUq+m5809d/T89sxkzd4v4Xwev+5uJFTZRT0AAAAAABjC+ff9sl5Cf1gLj8x0IHAHU/8ArTdav5/+G/6RdcA3eQK73yXfGfjyF+PDbNj0DWFXnZPqgm45r4axWwly9g2WghwGs8u8W1zbCHpk1W66fWpmwoTDa5E2/pKxhHpha/UMigCw/wDG58ra/Gp3jqtc5N2ZVX1R7QPUnGnN2LCXlqi0a9++Ot8b80PJV+5xk6RcWTsS0eypKE6/aTnVJddjxkpDXXQtDiEuNqStC0pWhaFYUhaFYwpKkqTnOFJVjPrjOPszgDKo+Un4ldr6Udydq7ccZanKd6o9u9utN0ZtKiA8uo4t52vMuXPI3Ht87HSuJTxdwuVyth1734jMvRZMuDGQrFU6tQVouJ+V+R+C+S9G5j4h3C64/wCTuNdmqtw0bc9ekYjW+vbFSykS6+wirWh1h5KHUe11h5DseSypbTzbjS1oUF4Drn83PkDXuPqqg7S9I6XkvkWrgsxZ3IvEHLKuNqjanmGlNJnWHHux6NuqKKylZbQ5Kch264jjzjimIkZvCGcBFF5Z/k89vPJVoF/190DTKfqh1m2f0jbjpuo7RY7dyTyZVNuZVmg3/kt2t1lhWnzMttrfp6qpr25P4zM1+dHz9MD6Xwu/I17R+M+21fhLkmPsXZfpzKsoddniabYOTOReLYst5LC5fAl7ZScNRUtqcw5+i85f5GmuJyiOutefdmAawei7ZG37SNO3qFT7NrsPdNV17bImv7rQT9V3KjjbHUQ7hin23V7RDVnrezVjUzDE+BJSl+HKQtlzGFozgCkh8nH5CSuIYm7+N/o5vXs5ZsI8vWu0XOun27jcriaIt1yLc8I6JbQPblnkyxYSpjY7Fh73a9GcXAazi1ckKqwgj8UfylO3vjp4413r3yvotT2867afFaq9Botq26fpHKvGVG1lKImsalyY3S7bGtNJqWlL+6VNvUzXYjeGosObChNNx0hIr3V+ZjL56638t8GcH9G4+ibBzFx3tXGtpvXK3LNdyFSa1RbxrknW9kficd13HFLD2mw/J9rKRE+/2LcFDiW3JEWU2pyKBRnAvm/CO61btnkDub2/sK+dX8eRtJ1Lrrqtk+3lEDadst9ghcj7qxXrywr6z2k1euUf3nP1EJT+XGsYS5n3ZaCYv5TviW2ryAdT9a7EcCaxK2bsv1EZ2O5i6jSQVTNi5Y4UvkQ5e+aZSw4rf32627U5tUxeUkTCnHHm0WUOKy7MsGU5DKpWhTalIWlSFoVlC0LxlKkKTnOFJUnOMZSpOcemcZ+3GQLRviZ+Ur2o8cnFmtdb+WeM6ntr140tlNZx5WXe6T9C5V4x1/3Ywxq+tb/+QtxrbvSaRK1KgVNlVOPRW/bEjT4sNDLLISJ9qvmycv7nxzZat1B6hUPCHIFxBkQ8cr8sciMcuq1PMqPllU/VuPq/SdPopl9XrXl2JJtpc+uw6hP3itkt5U3kKt/Vrys98OoXaXYe4PFPPu4TeYeQNke2TmJzerOx23VOdFzJz06yq+X9blTmI22V8xcl1LTmFx51Z9T6ldIhvJbdQGrn4ZfKtU+W7qqvntjhPfOE9n1LZM8f7/VXkOTP45u9whV7E6wseId/WxFZ3LW0syW/vTLrMewp5Tn3WQhxP0JcoKrXzfeEty/SXol2PjQZEvj7NHytwld2bMd3MSg3LE+i3vV4NhK9n0ESNupFXDkNv3ZWpNJJz6YwnGchQfA0f/H/APMY6gM9fOPtD7v8a8yce818f6XSatfbdxfqtNv/ABvyK7rVPHq2djrWc7LS7Rqd5sX3LDsisegyIMV5zP056m8+1sOJPLP8vmFz5wpvPXTx18Y8mcYRuTNftNP3fsRy5nXtf3yo1e5ju1t/WcU6VqV7t0ektL6rfcYb2Gbatz65l1aosJiZ9CZGCi2Bd8+EN/Wn7wfq/wDHv9Ir4Hf/AM3n+qz0e/n/AORP6Oo4GcIBr9fFx/YUdGf95n/jD7BAT/AeV85cM6D2L4Z5U4E5Uqfy5xxzJx/tnGu7VaVNtSJOt7lSTaG1zAkusyEwbSPFmqdiScIUuNJQ26j8dCcgYp3kk8fXNfjO7Yci9X+Z6yY4rXrB614339NbIg67y3xdYyX86jyHrDq8vRnY9pCb+lPjNPPqqrZiVAeXl6M4ByrxBzHyr1/5J1PmHhHkLbuK+UdFssW2pb3o15O17ZaOaph6JIzEsq95l7MWfBkOxpcdfvjzIjzjD6HGXFoUFjTWvl4+ZCh0hOp2O58Abjdoh5i45J2XgynZ3fLn0GmUzlRNWt9Z4+XMQtvLv20OWsuLV7kZT7UpDgLq55xvIL1u72WPfmz5o2bmfkvf3qur541nkKzUnT+auPq5aUMaHb0tRGi0uqwaCLlX6Ou1MKOjXH8+sRn7uuRFfDWe8fnfvr55JOtOldmOu+ys2VDsEViBuWnTJMfO48Ub+xCiydi433ytZV7q/YqB6Un2uYxmLYxFszYi3okhl1YY0HkJ/r9d4f1v+y39M+6gSf8Axcf26/Rn/eZ/4POwQGv0BSC+bz/VZ6Pfz/8AIn9HUcDOEA1+vi4/sKOjP+8z/wAYfYICP/5mvZf+K/xy8Vdc6u0+6XvaTnyo/K9ZiR9NVtxlwjXZ3nYvVhKsLkNwOR7HTnM+uMtoVlOc+ivYBmCgbKPx7eozXTbxKdTNFm1f5N3fk7S09ieS8uxUw7B/bucMM7pBiW7GM5Ui01bRJdLROYX+PjFUnCsYVjKcBNOAAAAKS3yh/AbtXZ9dl5Fel2lSNj53oNfhw+x/DOsVzb15zFq+tQcRavlPTIbK0SbjkzT6CI1AsKtpD0i9qIsbMNH32HlixDNyWhTalIWlSFoVlC0LxlKkKTnOFJUnOMZSpOcemcZ+3GQP2/G3J/JXDW60XJPEPIO7cW8h6vK++63vXHe03ml7hQTPYpvMmn2TXJ1dcVrym15TlTLyMqTnOM+uM5wBOBxr8nzzZ8aULWtxu4ju6V8ZthqFI5K4g4U3e+ipa+r9TLu1WvHytot3JP1E+9dhMmLx9NPsyj1X7g8y5w+RR5m+fqqdQ7h3p5K1einJdaVX8NUXH/BUpmO8nKHIrezcQahpm5OsqSrOM/WsXV5xn093p6YwENN7fXm03NpsezXVtsew3k6TZ3V9e2My3ubeymOqel2FpaWD0idYTpTy8rcddcW4tWc5VnOQPqQNzjx6/wBQTo7+p/1o/oX0oDOE+ZJ+1w1z9UDhr+G3LwFUIDe44m/kr40/m/03+DlaB6ABTG+arwRtO8dGutHPVDAmWNNwNz/ZUO7fdcOrapNf5k1T8mwNksk4zhluva23TKysw6r1UmVbMoT9jisgZoAF9rwvfK462dZeofD3UPu9xtylS2fA+sxOOtC5e4i1uj2/WNg47oUpY1OPumtSNioNjotmo6pSYDj1fHtGbBuKmQ59B5xaMh6v5A/me8WSONNt0Dx0cLcnOcm7BUy6St5153rdW1jXdBesIr7K9p0/jylv90sd0uqxDqVQU3LtREZm4+o/GmMN/QkhnwXNxbbFb2uwX1lOuby8sp1xdXFnKenWVrbWcp2bY2VhNkrckTJ06Y+t111xSluOLypWc5znIFmv4h37ZLSv5gOdvzFWAW/fl5fsbd0/WA4J/PloBlCganXw2/2SGy/rgcyfwH4fAtfAYovms/a3+Rr9cDnH+HFqB6B4CP2yXj2/WAp/zHfAbPQFEr5xHF203HEfj05ohwpDumcfcidh+M9hnojOrjQ9k5d1ziXZ9RjPy05+lHcm1vCtyptCserv0VZTn8TPqGd4BYF8YnyQe+Xi94aX1149p+I+auEINpbXel6XzPTbVLlcbT7+wet76NpOw6dtuqWEXX7y4lvzZFfNxNjomvuPR/u63pH1gt4/H189XcHy6d0ObeN+c9Q4T434v4z61yt613UOJNZ2WJJnberkrj3Xvy3sey7nt23285yNXXMxpiPDzXw8Nv4+qy862l4D818lv5BTPUDXdj6G9Ld4T/5rdtqfuXM3LOqWkdx/rdqto0jK9YpJsdEj7rzVtdW8rKXELalazAdRKRlE5+I5GCrj4lvkwdxPGHplfwVsmq0varrHVSpcvXONN62e01Td+OsznnJMyu4z5Rj1u0ZpNZmTXlyHamxqLeG2+pSoeISnZGXgmT7EfNle3PiPdNN4L6Gp1ff9t1m416v2vlbmWFuWpaw7c1cyvctJOj0nHFI9uSYapCVJiPWVew99v1c5T6trChSBdS+FR1r3PZ+5vZPtc7WzmONOJuAZPDzVwplbMGz5K5Y3PTdhhVcSU4n6U9VLp3H1g9NZa9Vx1T4S3MoS62l0NKYAAAAAAAAAAAAAAAAAAAAAAAAAAAAAAAAAAAAAAAAAAAAAAAAAAAAAAAADAHAn++Lj+3X6M/7zP/B52CA1+gOX+43TzgTvf1733rP2Q0uHufG++V628+5LTN/qWxR2X00G96RcLaee13dNWlP5ehTG8Zx9q2XkOxnn2HQx8fLR4pOe/Ex2Ul8L8rY/Szjzam7HYuCea6uA7D1rlbR40zEdT+Y6nZKdf3jXFPssXtI4867XyHG3G1vwpMOXJCLUABoY/Gi+RZL3yRpHjo7978yvbkxYOr9XexO52qkyt0caXGr6Pg7k+7nZUmTuKmV4a1q6lOpVbYbTXSVrsFQ1zgvjgAAAAAAAef8ALP8AJXyX/N/uX8HLIDBHAs+/EO/bJaV/MBzt+YqwDV7A4z74d9etvjj697L2R7O7l+jWm0ziKvX6CrbjWO88kbhMZeeqNE48116XCVf7RapjuLwnLrMWHFadly348Rh99sMjXy0+Xvsp5aOdJG/8rWUjUeG9StLVHBXX6nsVyNQ4uoJuGI2ZUp5LMT9K+QLuHDaXbXclpLj73q1GbiwkMRGgipr6+wt7CDU1MGZZ2lnMjV9bW18Z6bYWFhNeRGhwYMOMh2RLmS5DqW2mm0qW4tWEpxnOcYA00/jd/Hfx0qr9e7z91tXhyu2Wx0f3jiTiK6gwpzHWuhumW1q2C+TIaf8AZzpc16ssrw0pP6NwX3ouVKmvyMRQuMgAAAAAAAAAHP8A2y/qsdl/1f8AmX+jrYwMIcABqdfDb/ZIbL+uBzJ/Afh8C18B+W3fXk7Zp+y63n24Vc00+CwpefRLct2Ov7m8rPpn0wzLwhf4P+aeD5o8HUcweXOt8FVbIr1PTL9iiZ3RTdrtz6GufD/Bd6Ff3O94Y1edA4hwtZjb0cbJt11RHjpiqOnH307Y+9C2806w66w8hTTzLi2nW14ylbbrasocQtOftwpCsZxnH/KfMxkY9/EyK8XJoqt5NquqiumqNk01UzMVUzHimJiYmPK0mt3KLtum7amKrdURMTHgmJjbEx5ph8uprnri1rKmN/8AiLSwh10f1x64+tNktxmvXHqn1/Hdx/dwdjw/o2TxHr2Dw9hf85n5lnHt+P8AHfuU26d22P5qo8cfa4+fmW9OwL+oXv8ABsWa7lX2UUzVP+aE2tbXxqmugVcJH0odbCi18Rv7P3ONDYbjsI+zCcfiNN4x9mMYPp/0XSMHQNHxNB0ynoabhY1rHtU7vw2rNFNu3TuiI3U0xG6IjzMzczLv5+Zdzsmelk3rlVyufLVXVNVU/fMy+adm4wBw7uWuq3jtdTVisKeha9X0VtZ+qMZQzDqGPywhpz09MqalzZbLOc/8r5lrzJ4Nq5pd/wD03Q64m5pmj4eDl5O7bTRZxLf5yKKvLRdv3bNqZ8t/yQs9w5rEcMchcnNiYpycu9ftWt++a7tXoZmPPRRTXXH+o7iNSlYQABhjeQn+v13h/W/7Lf0z7qB7/wCFP9rf45f1wODv4cVQG10AAAAAADnztD/I3sH+H0H55hlQO/X+23WOt4HbbKXOR3zGxPVX/Y1ubenH7+tn/wA01fnisKVfTc+aeu/p+e2YyZu8X8L4PX/c3Eipsop6AAAAAAAzi/K18Zvyj9uvIp227KcOapwxN4w5i5Ysdv0uXf8AMFPRXL9NJrKuK0uwqH6916BIy9EX6tqVnOMemf7oHJ/A3xPfLzx9zlwxvux6bwQ1r2kcr8dbfeuROb6SVKbpta2+nubRcaKitSqTIRBhLyhvGcZWr0x/dA1JAAGbz5NviWd0907t86ci9FKDh6b1r5Q2qRyRplFsnItdo1loVnuKl2+3aEzRy69xtFDr20PysVKmFZaRUuxms/ujTgHBX9kO8yX/AIK4A/07UX+TANCrw3cfd8OF+jXG3A3kKp9VRzNwcn+LXV901TfYnICOQuJKKBARoFvsdkw0xIi7dr9etdJKw7hxcxitjzFvOPyX8IDv/mrhLiXsbxbufCfOnH+s8o8U8g1KqTcNG26ubsqS6gZealMfVaVlD0WdXzo7UmHLjralwpbLb8dxt5tC0hQh8hHwvt9gX19v3jZ5r1/YdSlOPT4/X7sHaSaTbaPCvx11Ol8uVdXOodrj5fc9sVi+h0rkWM3jD9lMe9XFBXh3P463ml0W7forboPypaSWfVWJumX3Gm/Uj7fuzhDjF5pe8XtSr6mMevsy6l1OM/jITn7APYOBPi9+Z3nS8h18zq/D4M16Q5lqXvPPfI2k6bR1SsPZaxmZrlFbbdyfKbV7VKwuFr0tHsT65zj3t4WF1jxA/F26xeO/Z9X7B9gtjh9qu1WsTGbnT7aXSu0/DnEN3Hz74Vvoemz35c3Ztwq3c5XGvbpWcxnUtvwoEGU0l/IWlgKUHld+ITx92O33eewnj85PoeCuRd2trHadq4G5QbuZnDN5s9s+9Pu7XSt0pY13tnGqrawcckLrXq66rcyZCkxlVsVCGUhU+5V+NR5qeJ7Z+umdKdm3qAmViNB2LirfeLOQqm0QpDy0zGIlDuz2yVsXP3deM/lGvhOJz7fcjH1G/eH4HXfjz+aHZ7NmorfH9zJGlP8At9juxT+P9QrE+51pnH1rvbN0paaP+O7jOfqSE+icKVn8VKs4Cbzop8MjtZyJsVHs3fvljTevHGzL0eVdcbcT3NbyfzZcstuozKo/0jjxpPFGjqkMZz7LNqXtH01p9MwVYV70hoTdYusXB3Tjg7QuuXXLQqvjfiPjerVWa3rdYqRJcU5JkOzrW6urWc7JtL/ZL+0kuy7Cwluuypkp1bji85yB74BVN8uHxXesHfnadr7AdZ9oh9TuzW0TJ99trceizb8HcsbHPdclzrnbtTrlxbXStsuZq/qS7qlU40+4t1+TWTJTqnwKZHPPxdfM9wbbT40LrHW8567DeSzH3XgbkvRtvqbTK3kMpcgaxsFvp/KLbPq4lWVSdej4SjOVK9MJX7Q8U1L47nmk3S6YoqnoHy1Alvp9+JW23PG+i0raMONNKy/f7pvFDSMqTl7GfZmR9TKcKzhOcJVnAWMPHT8MXc3tloORPJhy5rdfqEJyNZOdc+A7qytdi2FTbzTv5H5A5ckV9TXazXq+itqXG1tmykSWHsZj20J1PqBfg4l4k4z4H420zh7hrRtb414v49o4uuaXo+o1jFTr+v08T3qRFhQ46cYy4++4t6Q85lb8qS6488tx1xa1B433S6bcE9+ut/IvVzsXrTmx8bci17Dbz9fIRX7Nqew1khE/Wt30y5UxIzS7Zq9qyiRFey26w7jC48pqREfkR3QzaO8HxEfJR1+2u+serMPU+5fD/wB8fka9P1fY9b495drabOMKba3Hjvfbqkq5VpHcV9HH6PW11mUlOH8sxvephoI2qL493me2K3g0lf4/Oao8yxe+hHevXtG1eobX7FL906/2bb6ihq2fajP7pJkst+vpj3eucYyFmXxIfEC3HV+SNS578otxpMig1Cyg7BQ9TdCucbg3tFvCUmRDa5r3uBhjXW9drpzSVvUdE7as26famRYNMYeiSQiq3f4j/mBudz263ptH4AbqLXZ7+yqm/wCO+hjfTrZ1rLlQUfdk1eEx/bFdTj2Y+xH4P7gFj/4znhX7xeLfnPs1v3a+h43qNe5T4n1HUNTc0jkOv3SU9c0+4O3U1E6LCiR1Qo6YKsZS4rOcKV9gHV/yZPFr2w8pHBvWTQuqFRo9vsPFnK+3bftje77pC0uKzTXOoNU0JcGVNjyEzZCpyM4U2nGMpT9oFOr+yHeZL/wVwB/p2ov8mAaDng+6h8y9DvF31h6o9gYWv13LvFX8dP6Ww9WvmNmomf057DctckUP3G7jNMsTfqazuEJbvtTj6bylt5+1GcgSvgAI/vIl4yepHlB4cb4e7T6I9bppXpthx5yTq0qNQ8p8VXdg2w1Nt9D2p6DYtxE2LcRlM2vmxptTYYZazJiuqZZU2Gf93K+HD5DeHby2tOo238Y9vePVSnlUVU7sNRwtzHGh+iXUM3uvcg2kLjV9UdLn0kyIe0rclqbU5mJG96WsBEjN+P55l6+ZJgv+PnnZx6K84w6uFF1azhqW2rKVKjWFbssuBMZznH4rjLq21Y+1Ks4A7z6ofEn8svP1/Vq5j0rQeofHz7zLtltnLW86zte0Zq/r/Rlr1/jXi25267k3TOMKU1EupGvMvYT65koSpKlBoOeJjw/daPETw5f8f8KS9i3nkTkh6iseaOatzU2xsfIdprrdmijiQqCC65SadqOvZvJuK+ti/WeQmSpUuXMf/dwKNHbb4qnlt5i7WdmuXNL0/gx/TuU+wfM/I+pv2HNdLAsHtZ3fkfZNmoXZ0FyuU5CmOVdm1l1lWc5bXnKc5+wDtzwffHK8l3Q7yidYe13YHV+IK7iLir+On9LZmrcs1OzXrP6c9eeWuN6H7jSRoLL836mzbhCQ77VY+mypbmfsRnAGg4BWZ+TJ4te2HlI4N6yaF1QqNHt9h4s5X27b9sb3fdIWlxWaa51BqmhLgypseQmbIVORnCm04xlKftAp1f2Q7zJf+CuAP9O1F/kwDQc8H3UPmXod4u+sPVHsDC1+u5d4q/jp/S2Hq18xs1Ez+nPYblrkih+43cZplib9TWdwhLd9qcfTeUtvP2ozkCiX8ybsx/Gv5MNG691s36tJ1T4H1eptYH1vq/dOR+ZXMcn7BI+nj0TH++8ezNRx7M4yvP0fdnOUqThIQDeMbqfN7xd/uqHVpiE9NqeVeYtZh7wlhp11yLxdrbru5csWaUMqbXlVVxtrtrITj3t4ypvGMrRjPuwG4NHjx4cdiJEYZixYrLUeNGjtIYjx47CEtMsMMtJS2yyy2nCUpTjCUpxjGMegH9gAAAAArc+Vj4y3SLyQ3Ox8x6M/I6ndo9gkSbS75S461+HbaRyJdSE4U7Y8qcVrnUlbc3Ex7CnH7eqmU9rJfdU9NdnKxhAFJ7s/8UTy+9fLKe5ovFGj9ptNjOe6PtfAvING7PVFdz/1fEvQeRndB3v8oYTnGH2oEGyYZX6+19xGMOZCLPYPEz5SdWkPsXfjj7yxsRnoMdyZH6qc4WVUqRZriswGGLqr0ibUSnpUma0ylLT61feF4a9PqeqcB97rHh08sG22CK2q8bvdyJIW5Haw5s/WjlzSq/CpTyY7eV225arQ1bbaXFYy4tT2EMo9VuZSjGVYCSXr98UPzJ83SoC9p4X496469OU2rGx87ctanF+lHUlS3HXtU4wf5O3yI837fbhqVVR1qWrH4E+5aQs5dGvhmdSOILOj3fu3zRt3avYYCok5zi3Ta+TxBwymYlOVyK+/mwri15L3eCw/hOWnWLHW0PYxlL8VxCsowFx/U9U1vRNV1nR9Opa/W9Q03X6bVNV12pjoiVVBreu10aoo6Wsit/iRq+rrIbTDLePsQ23jGPwAUhvkU+BHyEeSnv7T9iOsGucWWvG0Lr5x1xw/K3Lk6s1C3xs2tbLyDaWjSaqZCkOqhoibHGyh73ei1ZVj0/FAgd/sh3mS/wDBXAH+nai/yYBqn6FTzde0bS6CyS2mwo9T1ynnpZcw60mbWU8OFKS07jGMON4fYV7VY/Dj7QP1gHl/NfC/GHYribkHgzmnT6vfuKuUtXs9O3nULjD+IN3Q2zOWZLH3iI9GnwJjC/a9FlxnWZcOS22+w4282haQzdfIh8PPuhw7uex7b0Dt6HtPwtMlTbGh0LYtp1vj7nrTq/3vScUtr+lcrXePd9ZrovtbasIFlCn2DmM4/JTKvb9QIa2fj9eZh+warUePnnRMh6YiChx6Pqcevw849iOlbts/s7dWxDw5n1VIW8mOlH4+V4Rj3ATweNT4c/ZLe941fkPyV7DrvCPEVROi2dtwJx7t9Zu3Mm+JiO/VVrV9uWoyLLj/AI712y/Ew/OrLW7tXGMOsNtQXlNTWg/C97/im+SblTuV2W5D618X9fNa6+bbzBudvwrrjPK1BqbFBxg9aOo0qlj6yisyigj1dA2ww3Ex9jCEYRj8AEgfx+fj8+RXx0+RXWuyvZXWuKKvjCr4o5R1CXL1DlGr2y5xc7ZVwolQhFREhMPLjreYV9Rz3eiMfbkCwd8gfonz95F/HXsnWvrVXavacn2fLHF23xYm37LG1OmzTanZzpVutdvLZfZRIQzIT9Nv2+q8/ZgCh3/ZDvMl/wCCuAP9O1F/kwC8x8dbx+divGt0Cueu/Z+t1Oq5IndhOReR2Ium7TF2+ozrOy6zx7VVbqrWIxHaTMXL1yThbPt9UJwnPr+MBPGBmv8Akm+MH5VOz3f3uF2I4r1LhSXxvzR2E5O5H0eVd8yU1Nbv6ztWzTrWpdsqp6vcdr5i4khOXGVKzlCvszkD9Z4pfjN+UfqL5FOpPZTmPVOGIXGHDvLFdt+6S6DmCnvblimjVlpFdXX1DFe09PkYelo9G0qxnOPXP9wDR0A5b7ndO+De+vW/knq32I1tzYuNeSatuNJdgPNQdk1a+rpDdhre66dbuR5WKfbNWt2G5UN7LbrK8oUzIafiuvsOhmtd0/iJeTbgHa7iT1lrtN7l8T5lPvUV1p+z6vxxydAqfreyO3uHHXI2wUcL8rJwrGMooLa9Q4n90z9L1U2gIzv/AECPMl/7e3YD/uej/wAvAW9/iveHjyB+P7sfz9zz3A4Ui8Lafv3ArnGOo1lnyDx7tO22185yLpWzqlu0WhbNteaapaga7JRlc92LIU77PYypteHAPdfL38TjibupyNyD2d6Z8m1/XnsByJeW+58g8e78xcXnB/JO6305+yvNkj2lWmy23iu8vbGY7KmqiRLqrfe9MM18TK3HchUB5h+Mr5p+H7SRDc6eWXJlSh7LMPZ+HuReMd8q7LGFJR9aPUxduibrBZzlWPtnVMTPp659PTGfQPJ6P493me2CzjVMDx+c1R5UtWUtO3j2jazWIzjGVZzJutk2+ppoSfTH2ZefbxnP2evqBMl0l+Gl3f5UvaK+7u8kce9V+OcPNP7BpunXlVzHzjLZaWhx+phfoy9L4ioFTmfVpNn+X7j7o5n35r5KU+xQaFnTTpl156Ddf9O609Y9GZ0bjLT0yJX03ZT1psW1bLZYZVf7vuuwSv8Armw7dsUhhK5MlfsabbQ3GjNR4bEeO0HUwAAAAAAAAAAAAAAAAAAAAAAAAAAAAAAAAAAAAAAAAAAAAAAAAAAAAAAAAGAOBP8AfFx/br9Gf95n/g87BAa/QADifyAdBevfki617n1p7E6xHttfvo71hp+2xo7P6X8V79Hhyo+u8jaLZK9j1dsFE9JV72/fiNYQ3HoUtDsSQ80sMejyX+NfsN4t+y191159rWZjLjLuw8W8n0kd9GmcvcePTZESs3DW1vKdcgykuMZYs6t9eZdVOQppeXGssSHwj2A/0ham1JWhSkLQrC0LRnKVIUnOMpUlWM4ylSc49cZx9uMgaK/xvfkhJ5aTonj68gu9pRyuhNdqXXDsfttjhKeU0pw3CpOJuWbua5jCeTk4wiPR3khfpsmPZElr/K/0XrYLz4AAAAAAPP8Aln+Svkv+b/cv4OWQGCOBZ9+Id+2S0r+YDnb8xVgGjl5KfJf1p8W3Xmy587E3zzj016RScYcW687Cd5D5e3NDCXka3p9bLkMNpiwW3UP2lm/lEGqiKwt1WXXI7D4ZEvkx8nPZbymdh7jnTn/YHotLCen13EvD1NYzXePOGdMkPtrZ13VID+W25NtNbjsuXFy60mdcS28OO+xluNHjhHc006+60ww048+84hpllpCnHXXXFYQ2002jGVuOOLzjCU4xnOc59MAaUvxr/jtO9WI+rd++9OlxV9j7atjW/AfB2zVzchzr5XT0NyIvIW7wZaVoZ5usYisfcYKke/VI7ilO/wDa7mW6oLp4AAAAAAAAAAA5/wC2X9Vjsv8Aq/8AMv8AR1sYGEOAA1Ovht/skNl/XA5k/gPw+Ba+AARa9l9DVp/IsyzjM5RTbh9W8hKSnOG27Ba04u4nu9MJy4icv6/pj7EtyEY/uGDnfd5T3OXHOXJ1zBtTTw1xH0s6zMR+GnImY/O2tu6OlF+r0+yN1NvIt0+KV5+SvFVPEXB1vCv1bdS07ZYrjxzbiP6Nf2TRHQ2z4ardU+N+F4YiomcraAyvOMJRs9XKx6p9348F/E1vHp7k/blyPj0z/cz9vpn8BFXdowLeo8/uEce7s6NOu413wbd9iuL1Pjj+a3GyfFO/ZOzZPqeZF+rG4C1a5T4ZwblP3V09Cf8ANVP2+DcmEPo4Z3gADxLjPX8Sdz5Q5HlN4y/sWyPa5UOZx/8A8PUMIonJDK8emMt2FjXKxn8OFJjIVjPoorByQ4RjM5lcd858+iJy9Z1qvTsSrZ/9HSOjg1XKJ8dORkY9UT4YqpxrddM7Kt8mca6tNnhzQ+DbE/0sPCjIux/7+XtvxTMeW3buR9k3KomNz20s+jMAAYY3kJ/r9d4f1v8Ast/TPuoHv/hT/a3+OX9cDg7+HFUBtdAAAAAAA587Q/yN7B/h9B+eYZUDv1/tt1jreB22ylzkd8xsT1V/2Nbm3px+/rZ/801fnisKVfTc+aeu/p+e2YyZu8X8L4PX/c3Eipsop6AAAAAAAAAAAAAAAAAAAAAAAAAAAAAAAAAAAAAAAAAAAAAAAAAAAAAAAAAAAH83nmo7Tr77rbDDDa3nnnlpbaZabTlbjrri8pQ222hOcqVnOMYxj1yBhteRbsirt93u7b9lmpjk6o5g575I2rUXXfqfUZ4/Vsc2v45gKy7hLmfyXocCujYzlKfXDP8Aep/BgLUPwqeo36bdnezXdG/r3F0/BPG9Tw5oL8hv0iv7/wAxzXrTZbOvdSn1VYaroumKhvpyrCcMbMnPtVnOMthpEAAAAAAAAAAAAAAAAAAAAAAAAAAAAAAAAAAAAAAAAAAAAAAAAAAAAAAAAAAAAAAAAAAAAAAAAAAAAAAAAAAAAAAAAAAAAAAAAAAAAAADAHAn++Lj+3X6M/7zP/B52CA1+gAACOryc+M3rz5TOtOwcAc6U7MK6is2Nzw7y1XQGJG58M8huwssQNq115TkdybUyXG2mrmncebiXEFP0l5beRGkxwx7e+/QjsZ44Oxm2da+ympqotqolZsdZ2auxJlaTydpMqTIYo+QePrx+PGxdazdYjLT+MhuVClNuw5jTEth9hsOLgP9IWptSVoUpC0KwtC0ZylSFJzjKVJVjOMpUnOPXGcfbjIGkf8AG9+RvC7EQtE8f/fHcYtf2Ar4tdqfXvnfYZTUSFzpCiNNwqbjbkCxfU2xG5mjMNoYq7FzKUbYhKWHc4ucIVbBdnAAAAADz/ln+Svkv+b/AHL+DlkBgjgWffiHftktK/mA52/MVYBIP83tmUns70ZfW1IxBc4H5MZjvKQ5iK5KY5BrVzGmXM4+iqQyzIYy6lOfclK28q+zKfUKPYHr/X7m7c+tfN/FPYDjqPq8ve+HN81vkTU426axVblqz17q9mxaV7d3rl0w/CsIan4+PtT9KSwr0ejPMSG2nmw17vDT5sOvPlx4eRKoXqvjPtFo9O0/zV13m22JNpUYaejQXN94/kyksSdt4vt5sppKJSEZk1Ml9MOclK1R35YTVgAAAAAAAAAADn/tl/VY7L/q/wDMv9HWxgYQ4ADU6+G3+yQ2X9cDmT+A/D4Fr4AB5HzVxu3yZpE2pZS2m8r1ZtNefXnCMJsWG1pzEccz/ex7FhSmlev4qVZSvPr7MFee83yVs88OV+Tw9jRRHFOHP5rT7kzERGRRTMeiqq8VvIomq1Vtno01TbuzEzaiEgctOM6+CuJreoXJmdLvR6LIpjf/AE6pj8cR/et1RFUeOYiqmNnSlGVxxId13k/TXZzbsR2t3Kmj2DL2FMvRsJtWYs5t5CvYpDjKFLwpKvT7cZxn+6Yd8l8zI4N558NX9VouY9/C4kw7eRRXE0V2tmVRav010zsmmqiJriqmrZviaat21dnjKzb1jgjUqMWqm5Re069VbmNkxVttTVRMTv2xM7JiY+2EyJ9JTOYAAfBra+NU18OthpyiNBjtRmcKzjK1JaThP1HVYwn6jzqvVS1enqtec5z9uTq9E0fB4f0jG0TTaZpwcWzTbo27JqmKY2dKqYiOlXVO2qurZtqrmqqd8y5Wbl3s/LuZuRO2/drmqfJvnwRHipjwUx4oiIjwPnHaOKAAMMbyE/1+u8P63/Zb+mfdQPf/AAp/tb/HL+uBwd/DiqA2ugAAAAAAc+dof5G9g/w+g/PMMqB36/226x1vA7bZS5yO+Y2J6q/7Gtzb04/f1s/+aavzxWFKvpufNPXf0/PbMZM3eL+F8Hr/ALm4kVNlFPQAAAAAAAAAAAAAAAAAAAAAAAAAAAAAAAAAAAAAAAAAAAAAAAAAAAAAAAAAAAAAAAAAAAAAAAAAAAAAAAAAAAAAAAAAAAAAAAAAAAAAAAAAAAAAAAAAAAAAAAAAAAAAAAAAAAAAAAAAAAAAAAAAAAAAAAAAAAAAAAAAAAAAYA4E/wB8XH9uv0Z/3mf+DzsEBr9AAAACKzy1eJjr35aeu0jiXldhvU+UNQbtbjgbnSrrmZm1cUbfPjsJexlrLsVew6Hsq4Mdq9pHHm2p7DLbrS482NDlxwx+e43Tznvoh2E33rP2Q0uZpfJOh2Cm1YUl16h23XZDz6aHetJuFtMs7Fpe0RWMvQpjeMZ+xbLyGpLL7DQcwAfIiS5UCVGnQZMiFNhSGZcOZEecjSokqM4l6PJjSGVIeYkMPIwtC0ZwpKsYzjOM4A01/jd/Igx3Vr9e6Md1tohxe2WuUf3fiTl26nQoLHZShpWW0K1++VIdY9/OlNXpy8vLSVfpJBYelZSmaxIzKC4yAAAAPP8Aln+Svkv+b/cv4OWQGCOBZ9+Id+2S0r+YDnb8xVgGkZ5FPHX1x8m3XHY+ufYzXPvVfK+tb6Bv9QzFb3viTe24rseq3nRrWQ0591sIv1Ppyornuh2cNTkWU2tpecYDIJ8mPjJ7J+LTsTc8D8/0LkqplOTbTifl6mgTG+P+ZNJbkYbjbJq01/6iItpFQ623bU7rqptRLV9Nz3srjyJAR2Aew8BdgOZurnLmlc79fuRdm4q5Z49tm7jVNz1SeuDYwn0pU1Lgy2s4chXFDcQnHIljWzGpFfZQnnY0pl1h1xtQasfgu+QLw55V9OicS8o/o7w93h1KldmbXxmy+7C1Plaqrs4TL3zhh+zlypMtlthSHbOgeedsqrOVuIzKhozKSFjQAAAAAAAAAA5/7Zf1WOy/6v8AzL/R1sYGEOAA1Ovht/skNl/XA5k/gPw+Ba+AAAOLuyXB8m1cf5H0yKtVqw3h7ZKqJjOHpqI+Me26r220+9U9htOProTn1dQjC04+phf1Mze+t3W8zXrt3nTy0x6p1+1RFepYtmJ6d6LcRszcemmNs37dMR6eimdtyiim7RHpabnpbJ8meZ1nBop4N4kuRGBXOzHu1/w0TV4bNyZ3RbqmfwTO6mZmmZ6M09HqHj/aGd00vW9naWlSraqjPSsJ9uMNWLafu9mx6J9E4+hYMuI/Bj+9/AXr5Rcd4/MzlnonHOPVFVeoYFuu7s2bKcimPR5NG7d/TyKLlG6I/h8EIO4t0O5w3xLm6JciYjHv1RTt8dufxW6t/wDetzTP3v2BI7zoAAAAAGGN5Cf6/XeH9b/st/TPuoHv/hT/AGt/jl/XA4O/hxVAbXQAAAAAAOfO0P8AI3sH+H0H55hlQO/X+23WOt4HbbKXOR3zGxPVX/Y1ubenH7+tn/zTV+eKwpV9Nz5p67+n57ZjJm7xfwvg9f8Ac3Eipsop6AAAAAAAAAAAAAAAAAAAAAAAAAAAAAAAAAAAAAAAAAAAAAAAAAAAAAAAAAAAAAAAAAAAAAAAAAAAAAAAAAAAAAAAAAAAAAAAAAAAAAAAAAAAAAAAAAAAAAAAAAAAAAAAAAAAAAAAAAAAAAAAAAAAAAAAAAAAAAAAAAAAAADAHAn++Lj+3X6M/wC8z/wedggNfoAAAAAIdPMz4e+FfLh1yl6NsDdHo/YnQoc6y69c7v1jsifpV86pqTL1TZV1+W7G34z3PMbEezh5+v8AdVqRPjNLlRm0rDIV7TdWedOl/Om+dcuxuh2nHfK3Hdoqvu6SwTh2JOiO4+rVbJrdq16wdi1PYoOUSq6xircjS4ziVoV+HGA58A+0o7y61m6qNk1u3tNf2LX7SvvKC/o7CXU3VJdVMtqfV29RaQHY86ttK2dHbejyGXEOsuoStCsKxjOA1HvjmfIJoPIPp2udPO1uyx6jvLpOvyW9d2ezVCg13aPVNdgvzZexUyYzEOHD5Y1yjhrevqlCMff4sdy2h+5vE+PXhbGAAAPP+Wf5K+S/5v8Acv4OWQGCOBZ9+Id+2S0r+YDnb8xVgGr2Bxn3w6FdbfI5172Xrd2d039JdNuXEWmv39W5Grt5433CGy8zUb3x5sT0Saqg2iqTIcRhWWnosyK67ElsSIj77DgZH/lv8PXZXxJc240jlSIrduGN1nWr/B/P9DXSmNR5DpYcl3KKq3bV9dvUeSqqv+m5aUTz7qmffh2M9KiKbkLCJMD9Vo+8blxluWr8icd7RfaRvekX1XtGn7hq9pMpNj1rY6SY1YVF3SW9e6xNrrKumsIdadaWlaFpxnGQNOLwAfJP0/vdE1DqH3Xu6HQe57LMLX9C35bcek0vtEtiK77FR2YsWLR6XzE43Fx95qE5ZgXcheHKpKHHM1scLdgAAAAAAAADn/tl/VY7L/q/8y/0dbGBhDgANTr4bf7JDZf1wOZP4D8PgWvgAAAB9PUUNXQpnt1EVEGPY2D9q/FZ9UxUzpSW8S3o7H95GxKW19RaEe1CnVKX6e5as585w5wnoPCdGXZ4esU4uJmZleVctUbrUX7sUxdrt0fw2/S1Uxcroo2UTdqrudHp3K6qux1HVc7VZtV6hcm7ds2abVNU/wAU0UzPQiqrw1dGJ6NMztmKYpp29GmmI+4PRuuAAAAAAwxvIT/X67w/rf8AZb+mfdQOo/BTRtbD5g/HdAefcjoj9nNAvMONJSpSndYkyNkYYzhf2YblP1KWl5/DhC85x9uMAbSwAAAAAAOfO0P8jewf4fQfnmGVA79f7bdY63gdtspc5HfMbE9Vf9jW5t6cfv62f/NNX54rClX03Pmnrv6fntmMmbvF/C+D1/3NxIqbKKegAAAAAAAAAAAAAAAAAAAAAAAAA5Lse/XRSosJ1Tbd1OpdXaVcyTXWVbY9jeHoVhXWEJ5caZBnQ5O5NSIkyJIaU2604lK21pylWMZxnAH6TQe5HUPlXbKnQeL+1PW/kjer779+Q9L0HnHjHcNsufyXWzLmz/JOua9tFjcWP5Op66RLf+iyv6MZhx1fohClYDpAAAAAAAAAAAAAAAAAAAAAAAAAAAAAAAAAAAAAAAAAAAAAAAAAAAAAAAAAAAAAAAAAAAAAAAAAAAAAAAAAAAAAAAAAAAAAAAAAAAAAAAAAAAAAAAAAAAAAAAAAAAAAAAAAAAAAAAAAAYA4E/3xcf26/Rn/AHmf+DzsEBr9AAAAAAAhC83Xhb4l8u3AbVYiRS8c9p+LoNhM4G5pfrW1oQ64h+S/xhyPIiRH7iy4t2aYv3Lwz9STSz1JnxW3fSVDmhkY9jOufNPUvmnfuvnYPQbrjXlrjW6dpNq1W7aTh1l3CUPwbOsnMLdr7zXbyvdamV1jDdehWEJ5t9hxxpxKsh4kB+q0feNy4y3LV+ROO9ovtI3vSL6r2jT9w1e0mUmx61sdJMasKi7pLevdYm11lXTWEOtOtLStC04zjIGrR8fDz4aV5PeMavgPn+9o9U76cca+6rZKr6MKhp+wWsU6VYVyfx5Xsqbht7JEr0IXs1HGSjEV/Dk+EyivcUxACzMAA8/5Z/kr5L/m/wBy/g5ZAYI4Fn34h37ZLSv5gOdvzFWAavYADwHs91e4I7lcJ7r147JcdUvKHEu/QURL7Wrj7ww41IjuYkVl5RW9e/EuNb2akmJTIg2UF+PMiPpwttxOfX1DKA83PgW548Su/vbtQOXXMPS/db77jxrzimBGbs9TsrFUqTC4x5ir65a2qPcoUZjKIlohpip2JpH14uI8jEmuhBAIB/aPIkRJDEuI+9FlRXmpEaTHdWzIjyGVpcZfYebUlxp5pxOFJUnOFJVjGcZ9QNCv4/nyg291c0jpL5M95Zjbg4qr1PhPtvs0lqPE21111isotC57sPotR4GzY9zbMLcJCks2WMYxcLRMwuxmhfFQtDiEuNqStC0pWhaFYUhaFYwpKkqTnOFJVjPrjOPszgD/AEAAAAAADw/s3VT7zrb2EpKpj71Z3HB/LFVXRvqssfeJ9hoV/EhsfWkOMx2frSHkp9zi0oT6+qs4x65AwdwAGoj8Lq5l2fim5ehScM4Z13vTyzTV+WkKSvMR/hHrfsC8yFZWrDj33+9fxhWMJx9PCcenrjOchbnAAAAAAAAAAAADC477WUG57z90LiskJl1tr2x7F2VfKQlxCJMGdzBuMqJISh1CHUpeYdSrGFJwrGM/bjGQO7/jwa+vZfNJ0ArkSFRsxuXrfYMuJj5lZUjU+N942pyPlrDrOUplopstZc9c4ZwvLmUq9vtyGywAAAAAADnztD/I3sH+H0H55hlQO/X+23WOt4HbbKXOR3zGxPVX/Y1ubenH7+tn/wA01fnisKVfTc+aeu/p+e2YyZu8X8L4PX/c3Eipsop6AAAAAAAAAAAAAAAAAAAAAAAAADCG7Yf1puyv8/8AzJ/SLsYEv/xcf26/Rn/eZ/4POwQGv0AAAAAHkfOfPfC3WbjLZOZuwPJ+l8QcW6jHTIv933y9hUFHDU8r6cOC0/McQ5Y3FnI9GYUGMl6bNkKSyw046pKMhS47zfNP4p0y4uNL8ffXSVzNmC87Gj838+S7nRdBnus5VhMvXOJqTETkK/pZiVJUh61tNXmt5QpKoX42F4CvTyr8r7zV8jzpz+u9guPuFayemS0qg4q4F4mdgxo8pDramYNrylrPJ22w1Mod/cnkWWJLakpVhzCseuQ8k1b5Nfm+1SxTPj94rq6RlTP3mu2nhrrxsddKaac+plhTdnxK9Ihpe/vVuRXY7+U/ZheAJmOnHzVOyGpXdRQ95+t/HfMOjqcjRLLf+BPv3GfKVZF93rMupGp7Ld7Bx7vFhhOPRuDHd1JjPr65kY9PRQXpOi3kN6leR3iJrmXqdyrV79RRnI8LbNZlIzSch8dXb7SnMUHIOlTV4t9csFYbX9B1SXIM9DanYciQz6OZDtgAAAAAAAAAAAAAAAAAAAAAAAAAAAAAAAAAAAAAAAAAAAAAAAAAAAAAAAAAAAAAAAAAAAAAAAAAAAAAAAAAAAAAAAAAAAAAAAAAAAAAAAAAAAAAAAAAAAAAAAAAAAAMAcCf74uP7dfoz/vM/wDB52CA1+gAAAAAAAIMvNx4R+FvLlwth5nNLxr2441pZqODucVwlYafawp+fji7lHMBh2wvOMbywdWpC0oem6/NeVNhJcS5NhTwyQexnXPmnqXzTv3XzsHoN1xry1xrdO0m1ardtJw6y7hKH4NnWTmFu195rt5XutTK6xhuvQrCE82+w4404lWQ8SA9I4g5f5O4B5O0jmfhjd9g435T432CFtGk7tq81UC6oLqArOWpMZ3GFsvx32VrYkxn0OxZkV1xh9txlxxtQa0/gb85XGfli4Vj6fvs7XdF7u8XULS+Y+LoucVlfu1TFkNwGeYeK4cqS89YajbKdYxawUKXI160f+7u4zFegSpYWCQPP+Wf5K+S/wCb/cv4OWQGCOBZ9+Id+2S0r+YDnb8xVgGr2AAAfh+S+NOP+ZOP9w4q5V0/X+QOOOQNfstV3TS9qrY9vr+ya/bx1xbCrtK+UhbL8d9lf2Z+xSFYwtGUrSlWAy/vPf8AG35A8ec/aO0/USu2Lk7pFNnPWWxUHrOv9+6xZnSXlprNpfW5MtNq4ljeqG4OzOqVJhYUmNbZy7hqwnhVAAAXRvj/APybtg6t50nph5CNottt60Mpr9X4k59sMSrnbuv8RtEavp9S3bLKH7Pa+GYDSPZGkYS/a6436NIxIrkssQA0mte2Gg26hptp1S8p9n1jY6uBea9sevWcK6ob6ltIzc2suKa3rX5NfaVdjDeQ6xIYcW080vCkKynOMgfcAAAAAB9Tf00PY6K616wy8mBfVNjTTsx1pbkYh2kN6DJyw4pDiW3sMvq9qspVjCvTPpn8AGBfcVM6ht7Wjs20s2VNZTqmwZQ428lqdXSnYcttLzSltOpbfZVjCk5ylWMeuM+gH1oGlX8JPcETejXbvQMSZC3NZ7XxNwVDVlj7qwjeeINEpW5LKUuqlYkS1ceKS7lbaW8pZb9ilZwvCAumgAAAAAAAAAAABgjcsbf/ABg8p8lb77/qfpvv+5bf9T6H3X6n6S7FY3Pv+6+qvu3v+++v0/XPs/B/cAsEfE40CVuPmw6/7FHbeW1xRxt2F3+aprD/ALGYtjw5tnFqHJH0okhvDOZvJTKMfVWwj6i0+jmV+xpwNbEAAAAAAHPnaH+RvYP8PoPzzDKgd+v9tusdbwO22UucjvmNieqv+xrc29OP39bP/mmr88VhSr6bnzT139Pz2zGTN3i/hfB6/wC5uJFTZRT0AAAAAAAAAAAAAAAAAAAAAAAAAGEN2w/rTdlf5/8AmT+kXYwJf/i4/t1+jP8AvM/8HnYIDX6AAAAHN/brtZw10i658qdoufdi/Rvi/iXW3r66eYQ0/b3U955mu13UdYgvPxW7PbNx2CZGrKyMp1pDsyU3hxxtv3uJDH18s/l27KeWbnmdyLypbWGo8OazYTGOD+vNRdzJWi8X6+pTjDM59j0ixNm5IuoisKudgejoky15+iymNAZiw2AihA6l4A6Pdyu1ceXO61dV+wXOtVXvORrG94s4k3ndNcrJLSMuLi2myUdJMoq2VlKfRLb8hta1eiU4yrOMZD9tzR41vIT111iVvHOXSbtJxbpECO5Kst23Hg/kSp02qYZwpTi7fanaDNBUe1CMq9JMhpXsxlXp7ceoHEgFzr4pvi38gdz2S0TyF69uWxdYequuqk1VxYW0F9yw7catIU2q74013SZrkeNa8avvMtLk7ROT91hWLLK6fEqwiPOV4aXwAAAAAAAAAAAAAAADOz863yD/ACkdHvKn2l6u9c+a9Q1HhrjD+JH9DtetOGeKtsn1/wCmvXPiHkPYfr3+yarZXU/73tW2zn0/WeX9JDuG0ejaEpwHDPUD5PvmM5b7Z9XeKd57A6NZ6Vyb2J4T493Cuj8CcM1siw1bdOStZ1vYITFjA0xidAelVNk82l5laHWlKwpCsKxjIGpkAAAAAAAAAAAAAAAAAAAADPg8/Xn68nXQ3ydczdaOtHM2padxDp2pcO21DQ23DvF23zos7b+LtX2e9ccvdn1ezuJKZNxZvOJS48pLSVYSnGE4xgCJDQPlU+ai+3vSqOz7FaE9W3O263U2DKOvfCTKnYNjcwocttLzWkodaU4w8rGFJzhSc59cZ9QNY4AAAAAAAAAAAAAAAAAAAAAAAAAAAAAAAAAAAAAAAAAAAAAAAAAAAAAAAAAAAAAAAAAAAAAAAAAAAAAAAAAAMAcCf74uP7dfoz/vM/8AB52CA1+gAAAAAAAAEKXmb8KXX/y38LSYdvGpeN+1Gj0rzfB/YRirwuxq3Yyps6Nx9yHmE1mw2bim6sJruXo37pJqZD6psHH1PrsSwyN+03VnnTpfzpvnXLsbodpx3ytx3aKr7uksE4diTojuPq1Wya3atesHYtT2KDlEqusYq3I0uM4laFfhxgOfAPaeu3YfmPqhzXx52G4A3m2455d4tvm9h07bKdTWX4Ur7u/BnwJ0OS29BuKG9qZkiBZV8pt2HYV8l6NIbcZdWjIa7XhK8z3EPlx6+tW/v13QO1XG1bDjc/cHQ7B/K65/LiYMbknQmbJWbG04x2yT7VNZ98p6llu/k+Y84vEeTMCXXln+Svkv+b/cv4OWQGCOBZ9+Id+2S0r+YDnb8xVgGr2AAAAPh2NdX29fOqbaDDtKu0hya6yrbGMzNr7GvmsrjTIM6HJQ7Hlw5cd1TbrTiVIcQrKVYzjOcAZ4vn7+LtM45TuvdLxmaRKs+Pm02O08y9StcjKlWuiNpxLsbndeBaxlP17TSWWk++VqbKXZtVn1XVpehZxCrwonrQptSkLSpC0KyhaF4ylSFJznCkqTnGMpUnOPTOM/bjIH+QLOPgi+RRyx4xbyn6/9gndo5h6M3Vor3a4w8u43rr9KnvTJEzY+IW7CdFjydXsLSZ95uNaddbjOr+pLg5jzFyUzg1N+F+a+JuxfF2mc18Gcg6vylxTyFTtXunbzp1mzbUV1XuLcYdw2+1nDsSwrprLsWbDkIamQJjLsaS00+042kPUAAAAAAw/PKZxHJ4I8knezih+OqNH1HtbzmzRoXl/K3NTtuQ76+0yWrMl1+R7p2p2sJ/PvcdV+6f36/wC+yHBQF8T4PXK7UHknyB8HSZHuf2jR+CeV6aLlKf3FrQ77kTUNmkIXjGF5+8r5HqUqwr3Yx9JPt9vqr3BoaAAAAAAAAAAADk3vpyu1wT0e7hc0OvJYVxZ1h523yLlX3bKnrLWOMdmtqqIyiYh2K7KnWUVpllDiVIcdcSnKc+vpkMLkC7V8JDhV6/7ddyOwrsNTkHi/rzqvEseU6zhTDNtzTyJB2pCo7i05Sicit4QfRlSM4Wll9Sc/iuZxkNI4AAAAAAHPnaH+RvYP8PoPzzDKgd+v9tusdbwO22UucjvmNieqv+xrc29OP39bP/mmr88VhSr6bnzT139Pz2zGTN3i/hfB6/7m4kVNlFPQAAAAAAACKzsV5vvE31VtZ+v80d6eEKzZKmQmHcavolnd81bTSzM/bmHd6zwpSch31NMQn0UtqVHacQlSVKxjCk5yHEET5W3hEkTmIj3Z3dIEd2Qlly0l9dOf1wYzal+3Mt9uDx1NslR0J/GzhuO476fgRnP2ASVdUfK545e71lH1/q/2/wCHOTtvmN5ehcf/AJdk6XybPYRHdlPyK/jHkKDqfIE+PDjsqVIcZrVoj4xj6uUeuPUJCAPxvIfIei8S6LtnJvJu2UOice6JQ2O0bnue0WMao13WNdqIy5dpdXVpLW3FgVsCK2px11xWEIRjOc5Ajy/9a3xH/wDuNdQP9OGk/wCVAOqeuPcnql2/hbXY9XOwnEvPsDRZVTC3KXxVulLuUfWZd81PfpY105TyZKYD1ozVyVMJc9MuJYXnH97kDgTs98gHxFdRtrtdA5Y7laLY79RznKy60/iej3XmuyprOM99Cwq7yw4r1vbNb1+2qncKTKhz50aUw4hTam/q4ygDzTiD5LvhU5lvI2tVPdTXdHupkrMaM3y/x5yzxRRqR6R8ImSd43bRqnj+sircfyj/AK3asOJ+mtSkJRjC8hOJr+w0G20dTs+q3lPs2tX9fFtqLYdfs4VzR3VVOZTIhWdTbVr8mBZV8xhaVtPMuLbcRnGU5zjPqB9wAA4W7d+TToP0NZT/AObTtPxTw9cOwUWkbSrK3lbLydPq3Mqw3Z1nFOkQdm5KtK1xScpTIj1TrKlfi4V6/YBGBW/Ku8IM+2arH+1O1VUV155r8uWXXTsPmpbw0h1TTzqa/jKwt0sy1oShGfumcpy4nLmG04UpITAdXu8HUPurrszaOqfYvifnWtq22HbyLoW211lsWspl5ziLjbdQdcjbbqTkrKc/SRZQoq3MY9U4yBiXdsP603ZX+f8A5k/pF2MCX/4uP7dfoz/vM/8AB52CA1+gAAABm5/Mz8gF9v3ZPi7x3abfyGOO+BNbouXuY6mI/wDTZvOaOQ6l6XpMC6YQ659ZvROKrKPNg+uG/Ve0yMqSr2MrwFJMC7l8aT47eh9rdUpfIH3v1J7YuD3LpxXXLgW0W9FpuX39dsJsC25I5ThfRbkWPGMC8h/d6inS8hrYJMV9yeldUluPaBo0avqusaPrlJp+la5Q6hqWtVsSm1zVtXp6/X9coKeA0liDVUlJUx4lZVVsNhGENMMNNtNoxjCU4wB94tCHEKbcSlaFpUhaFpwpC0KxlKkqSrGcKSrGfTOM/ZnAFfLmL4zXi55n7t6v3IuuJW9erYUeba8g9bdQj1+v8Ccr8iosYE2h3vZ9Vr47GK1tppMrF1TV2Y1VschUd+W1hWLBNoFgGsrK2kra+mpq+DUU9RBiVlTU1kSPAraytgR24kGvr4MRtqLCgworSG2mm0JbbbThKcYxjGAPnAAOAe1vlQ8d3SGRJrO0Xbzhni7ZoaUOS9Bd2Je38oR2XWUvsyHuK9BibVyOiK+0vGUO5q/pr9ce1Wc5AjPd+Vn4Qm7NUBHaPcH4uJmI2Ltrrn2ExWKZy7hvNilp/jVm5+5pRn35TmJiR7cfY17vxQJFerXl08afdK0r9d62dy+FuQNvt0xlVGgTr6Vx9yVbZlKS203V8a8mV+nb5YvJcWlDjbNctbK1oS5hKlpxkJGQAHJnYvvj0w6iXWua52g7P8J8CX231cq71eo5T3+g06wv6iDLxAmWVVGuJcZyZDjTM4aW4jGUpX9mftA5z/8AWt8R/wD7jXUD/ThpP+VAO0eaOynX3rlxg9zTz1zPxrxBxSyzEdTvvIW30ura5MXYx1SquFVTrWXGTc21uyn1hwomHpcxXolltas4wBCbsHypfCHRXUmna7W7FsCIr2Y7txr/AF87BSaVTqHFNPYjSpvGle9NZZUjOfrMNOMup9FNLcTnGchI/wBQfKl48u+kxyn6ndr+LeWNoairnq0JuXb6VyYqvZYXJk2TPGHItTqHIMithMozmRIbrFMx/wADikZzjAEgIEfnJ/ld8anCu/7TxVy33l6ycc8kaPaOUm4aPt/Lep0mza1btNtPOVtzUzbBqXBmIaeQrLbicKxhWP8AlAyuPkT818R9ifMb3C5j4J5H0/lrircP/L9+i3IOhXkHZNT2D9H+rXCOrXn5Kuq516FN/JWx0kyE/wCxWfpyYzjefRSc4Ajy6QbRruj90+oW6bhdVutalqHaHgDaNo2O5lNQaig13X+V9Ttru6tZz6kMQ62qrIjr77q84Q202pWc+mANhj/1rfEf/wC411A/04aT/lQDtHgHspwB2p0Z7k3rdzDx7zfx7HvrDV39z402as2zXWtjqo0CZZUi7SqfkRU2UGLaRnHWsq96EPoznHorAHMHIflq8ZPEu87Zxlyb3u6vaJyFol9ZavuembRy9qNRsWsbHTyVw7SkuquXYtyoFlXym1NutOJwtC8ZxnHqB8rjDyu+NTmrf9W4q4k7y9ZORuSN4tG6TT9H1DlvU7vZtlt3W3Xm62mqYVg7LnTFtMrVhttOVZwnP/IB6L2579dNeh2qwdx7c9iOOeEKq2TJXQ1+z2cibt+zohJyqarUeP8AXIl3vm2phfZh7NbWysNKWhK/RS0YyEW+gfKE8LvJO/6xxxr3Z7aG73ctkrNS1uRZ9fufYVTY3t5Ys1NHEVLxxw87AbtbGU00h6S0yyz9TCn1NIwtSQsDAed8pcvcUcG6bY8ic08m8f8AEWgVHpi13fk3cde0TU65WWnn0ombDs9jV1MdxbMdxSUqdwpSUKzjGfTIEL/KPyZ/CbxVZyKSx7qUu5W8V5tp2PxdxdzRyNWZQvC85kR9t1fjydpE1lrKMYVhizcc9VY9E5x65wH5/RflE+EXerNFRjuE9p8195pmIreuD+fddrJOXMLypxd8rjOVQVrLPsxhS5sqLj1Vj2+77fQJpOEewfBPZbSIvJPXrmLjPm3QZjiY7e3cW7tr28UTU36DMlysmz9dsLBmtuIrMhH14cjLUqOrPtdbQr1wB7AAA/m881HadffdbYYYbW8888tLbTLTacrcddcXlKG220JzlSs5xjGMeuQIjOxHno8Q/V22sde5V7z8PyNmq3JEWfrfFmdo51uIVlG9Uu1Fmxwpr2/M0loh7H01tT3IuWXPsdyjGFZwHLWr/Ki8IeyWzVS/2xvtW+unGGLLaOv3YKJUrkKeZZRGdm1vGdriEpeHcr+rISzGQhtXvdTn24UEyHXLt71b7e6w/uPV/sDxHzxr8H6CbaTxjvVBtUvXnpOFKjw9pp62a7c6rYPIRlSY1jHiv5T+N7PTOMgeOczeULx19duStk4c527qdcOJeVdP/I/6U8fb7ypq2t7Zr/6QUFXtNH+VaWxnszYX5V1y7hzWPenH1I0ltzHqlWMgZbPyUeeeGOynlx545c4A5P0nmHjC+0rgyFS75x7fwNm1a0l0XEGoU9zGhXFY8/DkPVlpDdjvJSrOW3W1Jz9uMgQo8azYlbyLoNjYSWYcCv3XVZs2XIWlqPFiRb2A/JkvuKzhLbLDLalKVn7MJxnIG0J/61viP/8Aca6gf6cNJ/yoB17137Xdau2+sXe6dYuc+MeedS1q+zq9/sfFu21O4VFPsSa+FbZpbCdUSJLEWyxWWLD/ANJWcL+k8hXp6ZwB0EBEh2S873iP6oXdlq3MHeHiPG21DkmLZ6nxljaOcdgrLOKpbb1LdQuFte35Ou3CH0fTWxZLiKZVnH1fYn1VgOTNe+VR4Qr2zZrZPa3ZNaS/6Jbsth689hW6z6y3Wmm2Hn6njO3di+/Lnuy662iO2lKsrcTj09Ql46x95Onvc6pmXPVbsnw7zszVxWZt3W8e7vTXGza5FkrQ3He2nTsSWts1ZL7i8JR+UYUbKlZ9MeuQOqgAAAAAAAAAAAAAAAAAAAAAAAAAAAAAAAAAAAAAAAAAAAAAAAAAAAAAAAAAAAAAAAAAAAAAAAAAAAwBwJ/vi4/t1+jP+8z/AMHnYIDX6AAAAAAAAAAIePMH4a+unlu4Qf1neYVfofYfS6ecngrsPXViHtj0myUtya1rOzoYVHf27i+5nrV9+qXl5yxl5yVCVHl/uigyLe4fTnsJ0Q573Trf2Y0Kw0PknS5ik5S4l6Rru20LzrqKfdtFvlMMRdo0vYmWcuQ5rOMfbhbLyGZLT7DQcwAdG9TO13OPSTsBx12X67bjK0vlHjS6ZtKmYjL7tRd1y84autR22rZkRU3+m7VW5chWcFa0pkRnVYwpC8IcSGth40/MJwB5cOlvI+96I5D0XnbReM9gg8+cBzrNuVfaDfStZs2m76hcdwzJ2XjPZZLLi6q1Q3j8Co0lLMtl1rAY4QFn34h37ZLSv5gOdvzFWAavYAAAAAAKZHn2+MXrHbDG59xfHxrlLpPaB5Vls3KfBMZ2v1/ROwcxxcyztdl1FbyI1bpvNVrKezmR9Z5im2B3OFv5hzcvy5gZr216ptGibNsGlbtrt5qG4apcWGvbRquzVU6j2HXb6plOwbSmu6ayYjWFXaV0xlbT7D7aHWnE5SpOM4zgD8+BN14aPOD2N8R/KX0aZdhyt1X3i4iv8v8AXq1tnmoDqs+yO/vvF8uSt2JpXJkKIlKVPJbzCuY7SI09tX04kmEGst017o9dO/HA2qdjesPINfv3HW0N4jycI9kTZNM2ZiLElXGi77r6nXZmr7pr/wB9bxKhvZzhSHG32HH4rzD7odUAAAADKq+X51kkcLeV2XzPCgJZ1jtlwzx7yU3MjR1sQcbroVcnh3b6rGM+jC7Jqt0ens5Sm8YwtVwlxfq6txWQquAWJfiy9lo3XLzHcC11tYt1es9jtY3/AK07BKdXhCXJO9VsXadArsJz6YdcueW9D16GhPrj0W/hWPXOPTIa6YAAAAAAAAAAArU/LD7LRuAvD7ynpMaxbhbV2h5E414F19tteFTlVzl0rk/eH242PcvNe/pXG82ukPKT9JrNk2jKsOus4UGS6BqifD96qSuC/FzN5wv6xULZu3XMW1ciQHnkJalr4z0DCOL9Ijvs5Th5tl2/1/YLKMpf2OxbNtxGPYtKlBa0AAAAAABz52h/kb2D/D6D88wyoHfr/bbrHW8DttlLnI75jYnqr/sa3NvTj9/Wz/5pq/PFYUq+m5809d/T89sxkzd4v4Xwev8AubiRU2UU9AAAAAAAZb/yZfJV5W7btlyr0z5xRsnVjrbTzJyuOOKuMrywjatz9xXLmzIevcn7fyPXsVU/lqr22NF9z1S5lqnpZrK4Tte3YxJLqwqq6NoG+cn7PW6TxppO3ch7ncqdRUajo2t3O27ParYaW+8mtoaCFYWs5TLDalqw00rKUJznP2YyB7/y30P7xcAauveOd+mfa3hTSm3kx3Nv5b678vcb6uiQtSEoYXsG46fTVKXlqcTjCcve7OVY+z7QOYKyzsqSyr7mmsJ1RcVE6JZ1VrWS5ECyrLKBIblQbCvnRXGpUKdClNJcadbUlxtxOFJzjOMZA06viteaXkjvfx/vfTDtVt0rd+x3X/VYe68f8m3chcjaeW+EEWFbrVjjc5juVuXe9cabBaV8eTauKxJuK+1iuPpclxZsyUE4Pmt/ZH+Rr9UDnD+BNoBijAd5cBeRXsZ1f6n9jep/BOzTOOaDtTtei23L+963Zz6zd7PTtFodwpW+NqmxhOR10+t7UvcnnLpba8yJzEdqLhTcdcpuSHBoAC3B8U/y08ndae42h9D+Tt0uL/q/2kuF6VpGu31vLmV3EHOtn95l6PcaTHluSGqmr5LvM5obSuipZamWFlCmqzhcVxL4ajAFWP5J/nWtvGZxtr/W7rBcVOe6XNlC7et7DJhwLqPwDxU89Nq08gv1Fi1LrbHetptYT8TXYkth+I0mLLnSm1JZjR5gZZu8bzuvJu37HyByPt2zb9ve4W0u+2zdNyvbPZtq2W7nuZenW99f3Mmba21lLdz7nH33XHF5/DnIH5UD2nr12K5u6pcuahzt135J2bijlfRp337XNw1Wb91mse9P05ldPjOofrruhtY2csTq6azIgzo61NPtONqynIfhN/3S25I3zduQ75qCxe77t2ybpdM1jL0etZttpuZt5YtV7EiRLkMQW5k5eGkOOurS3jGFLVnGc5CdD4uP7dfoz/vM/wDB52CA1+gAAABiFeV7mGdz35Me+PK02Z9/Z2XtXzZGoZHvW57dN1je7nUtFi/UWtzK/uOmUMBj1x6Iz9P8VKU+icByvwBxLb8+878KcE6+txu+5q5b434lpHGmHJLqLfkfcabTq1bUZpK3ZDiZtyjKUJxlS8/ZjGc5A3XeJ+L9K4S4v464b42pY+u8e8U6Pq3HekUMVDaGKjVNNpIWvUFejDTbSM/dayvaRlWE49ysZzn7cgegAAAAABnE+fX5P3KvIHIO+dOvG3yHZcacQ6dZWGpcl9ntIslQN/5Xvq56VX3lRxDtdc/mVpnGsGUn2IvK5xm3uXWsuRpEeBnH30KRNhYWFvYTra2nTLO0s5kmwsrKwkvTbCwsJry5MydOmSVuyJcyXIdU4664pS3FqypWc5znIHwwP6NOusOtPsOuMvsuIdZeaWpt1p1tWFtutOIzhbbja8YylWM4zjOPXAFyLwSfJ85m6371ovVnyF8hXXLvV/Y7Ks1XWudd5spl1yV13+8e+JWydg2N5qZdcg8UsSnGm5jdi6/ZUcPH1Yb640ZNesNMqJLiz4sadBkx5sGbHZlw5kR5uTFlxZLaXo8mNIZUtl+O+yvC0LRnKVJzjOM5xkDOL+bz/Wn6P/q/8hf0isAUgwO+vIf5GuxPkk5qRynzhsszGt6pVs6fw3xVBnSFaTxHx/XNMRK6i1+vz9OPIu7CPDZeurdbSZdvNx71+xluNHjhwKB+k0/cdt492rXt60LZ9g0rddRuIGw6rt2qXFhr+y63fVUhuXWXNFeVUiJZVVpXymkuMvsOIdbWnGUqxnAGwP8AHu8m975QPHzq3I/JsyLK7C8M7FJ4R55lx2IsHG07Rr1RU2uv8lN1kRDMaGnkHUreJKmYYaYhpu2rFqM02w022kM1Lz7/ALZLyE/rAXH5joQIgQAADU6+G3+yQ2X9cDmT+A/D4FAPzWftb/I1+uBzj/Di1A8U8dnaKo6Ud0+AO113rszbofBO2T9+Z1WC+iI9slvWavfNa/RLnOYUmuh2t9IjMSJWEOqjR1rdS24pGG1B57217ac8d3+e997I9jt4st65M5AtpU6XJlSZqqbWqhcuVJqdJ0mqmS5qdZ0XVmZWY9ZWsry1GYx+FbiluLD63qf/AFputX8//Df9IuuAbUvkP5X7U8H9OOcuVOlnC1P2A7G6bqbltoXGNzPmMN2n0pLCbu1gU9cluw3a41ujVIsIuvRpMOXdux8RI733h1ptwMYjt93R7Y93uVLXlDtxzNv3LW9YnWTcaLttg9HodJbkysuTde0nRoqIWr8f0rMhv0zX1cKGxhafVSMr9ysh9Dwv047d9kK+Zbdd+q/Y/nqqrnHWbCz4X4O5O5Sr4LrCmUPNTJuj6xexozjK5DeFJWpOU5cTjP8AfY9Q895Y4U5l4F2p3Rec+JOTuF93YZTIf07ljQtq462pmOtSkJfd17cKqnt22VLTnGFZZwnOcZx6ge9dHO+nZzx3c569z71f5FtNL2eqmQP0k1tyTNk6FydrkWRl6VpPJmqsy4sPatXsW3HEZQ5lEmG4v7zCfjS22pDYbO3QvuLx7396hcFduuMWHK/WeZ9LZvJOvSJSJ03TttrJs3XN80efMQzGTNmaZutPPrVSEtNIlYjYeQnCHEget8/89cT9XuF+SOwfOe4V+hcS8TavO27d9qskvOtV1VC9jbbMWHFbfnWtxazn2YcCDGbdlz50hmOw2486hCgyavMH8hLtz5Q9u2bRtb2DZuAOmzc6VD1XgDVLxdfN3OmRn6LVzztsFKqK7v1tapQmQqmccc16qX7ER2Xn2lz5IV/AAHZ/j5i91rLtzw5TePaz5Mqu1t3sjFbxvK4rtHqi7StWcSbdWwTVON0qOP41ZFcfv/yz7qLFU09mwTmLhzAHavyE63man8tfY2r7FbJpu4c81/HvTmJzDtHHlNM1/R73kdjpD1xRt1jq1TPedlRqWRdYeyxlSY2HU/uiY0VK8RmghbAAANLv4S/9QXtd+t/I/oY4uAh0+Tn53uY+a+wnKfj16u8g3nHnW3hO8uONecLzTbKXS33O/KFM89U77rF3eV0puarivSbVp6nxUt5aj20+PKkTPvTH3FMcKZ4ADpfp1r3abbOzXDmudKM8mI7RXG4QofED3ENtY0G9RNjW29lydX39bMr1UVZArEvvWc2TIYr4lY2+7McRFQ8rAbafUPXOyWo9ZOEta7gb7pvKHZqm0Gmhczb7oFArWtT2Pcm0LzLlVtZnLbTjzEZTTEuYzHr41lMadlsQK5l9uDHDo4AAAAAAAAAAAAAAAAAAAAAAAAAAAAAAAAAAAAAAAAAAAAAAAAAAAAAAAAAAAAAAAAAAAAAAAAAAYA4E/wB8XH9uv0Z/3mf+DzsEBr9AAAAAAAAAAACKry0+Jbrz5aOvMrinlaKzqXKepM2drwRzvVVjEvbeKttlsN4WhaMuRXNi0HYnIrLV5RuvNszmW0OtLjzo8SXHDIt779COxnjg7GbZ1r7Kamqi2qiVmx1nZq7EmVpPJ2kypMhij5B4+vH48bF1rN1iMtP4yG5UKU27DmNMS2H2Gw4uA6D6wdpudOnHL9Hzl153y00DkClh2dM9LhKw9V7Hq1/GzB2TTdtp3vWDsWp7FBz9OVDkJUn3Jbeby3IZZebDnwCz78Q79slpX8wHO35irANXsAAAAAAACuL5x/j2cH+VDV7bmHi39H+Fe8NBT+2g5OTBxG1TmJmrgx41TpPN8evjuTJjbcOE3DrdiYQ7Z07fsStubEaRDSGVl2O62c49R+Y9z4C7F8cbFxZyvoVk7W7BquxxktuZSlxxEW4prGOt+q2PWbhpv61faQH5NfPjqS7HecbVhWQ8OAkg8ZPlI7P+K3nyDzN192NUvW7h6sr+X+Gb6S6vj3mPT4czEhyj2GH9OR+SL6Ghbuam9iN4sql5xfsU5GelxZIa2vjG8pXWHyp8CxOZev2wfcdkpG6yt5e4av5UdPIPEG3zYKJLlNfQ0pYzba/Mdw7+Sr2K3+T7Zplz2ZbkMyoscJIwAACqr8uLodN7T+OKL2H0mjctuTukG0T+T3cRI2JNjJ4N22JBo+a4kdOMoU1Hok1lJs0t7KspZrtdk/iKUvGUhlYgfsOPd82vivftH5P0O3ka/vHHG4a1vmm30TOMS6Ta9QuoWw67bxc5+zEitt65l5H/AN5GANwnoL2+0jvn076/dstCfr/yZzHx3S395T10lUpvT99jNZqeRtDkOrzl3MzR95gWFW5lX/SZi/UTlSFpVkOvwAAAAAAAAADL5+YR33gdiu9WldRNEvE2WgdL9Zn1+4KhSfqV83nrktupuN0i5UxnMaarStTraSrznOVOQrTNnHzhCsOYyFYzqr1u5H7gdjuF+sXEkD8ochc28gUGh6/72nXYdX+VpWPyrstv9DCnWdf1Okak2li9jH7hAhvOZ+xIG431/wCEtH618GcP9fONISoGgcJ8a6XxdqEd3DX3pVDpGvwNer5di6y22mVbT2YGH5j+ce+RKccdXnKl5zkPXgAAAAAAc+dof5G9g/w+g/PMMqB36/226x1vA7bZS5yO+Y2J6q/7Gtzb04/f1s/+aavzxWFKvpufNPXf0/PbMZM3eL+F8Hr/ALm4kVNlFPQAAAAAAEaXlI8WPW7yudeZnCXOlcqi2qiVOuOGua6GuiSt74d3GUw00u1psyHI2LrWbrEZlm7on3m4ltGbRn3sS2IcyKHPvWLQfDV4OeKGOEKDnTqx1+2RiHXs8jblzDzJxZS9gOV75pGMOW+8zLm5r9uuHHZSXX49VDjNVVWhTmIcSO1hYH9N78/3hHZrJ2u7l3s4I2akvo9jS21NGpN15CprSA61mLYwLaDQaPsMCTVzmHsozh9OY8lvKsJ96fUDLe8u1D0gp+/PN1h46t4ot16mbnKod649a1qn2ekpNIstno4U3dtAqoO2U9FZs0uu7n9+/JrSYyGIlY9GjIUv6GVqDpD44/MVjwt5nujtzEmqjQd45CveHbyNlTmI9pXcuaNs+hwoUlLSHFOJY2K6gy2sfYnEmM0pWcJxnIGn75rf2R/ka/VA5w/gTaAYowEzXgo8W0fyx95angrb7+81LhPj7S7fmDnPYta+7NbIvR6G2o6GFqerTbCPKroOybns+yQobb7rT+YcH73MSy/mN9JYaQcv40fhTk8Yv8Xo6Ua5DiO16ore6xOROXMcnRZ/3T7u3esb5I3uRdrsGX8YkYYdU5Wrdx7VxVs5y1kMvXyudEZ/ja778/8AUVd1M2jWuP8AYK23432qwSymx2LjDeaKt3PRJltmMxFiubBAobtqBarZZZYVaQ5OWkJa9mAOO+EeRp3D3NHEXLlW85Hs+LOT9B5Grn2ULddZnaRtdTs0R5ptuREcccbkVicpSl1rOc49MLT+HAb061obQpxxSUIQlS1rWrCUIQnGVKUpSs4wlKcY9c5z9mMAYe3k17eX/e3vn2g7R3Vk9YV/JfK2xr0Np119xun4p1yTnVuKaFjDy8+xNTx/TVzTuUJbQ9Iw477EZczjAfgej3Tvlnvz2n4f6ncKxY6965b2T8lN21gh7NJqWu1sKVd7fu2wrYxl1FHqOsVsqe+lH7q/hjDLWFPONoUGof1M+LF4kOuOh0dPyNwlI7V8ls18ZG0cpc2bFtCmrq1zFyixco+Nta2Gq0LWKNUt1xUOMqLPnx2fpoenynG/rqDlfyT/ABJuiPPHFW27L0X1SR1V7G09PZW2oU9Xtmz7BwzyNeRY8iVE1Xb9c3W6v3tLbu3kIiMWdHJgx61S8PvQpiUqbyGYTtmq7Hom07LpG40thre3absFzqu1a7bR1xLWh2PXrGTUXlLZxXPRcawq7OG6w82r7UON5xn8AE73xcf26/Rn/eZ/4POwQGv0AAAAMJLuDXzantt2jqrGO5DsKzsXzbXz4j2MYdizYfJezRpUd3GM5xhxh9tSVemc/bgD2bxZ7HSah5NfHftOyLgsa/r/AHh6p29zNslTUw6utg86aLImXLua9+PJyqlYRmWjHqttTjKcONut5U2sNwcAAAAAIBPkv92r7pJ4oOZ7fRbdyi5O7DXFH1h0G4jP5ZnU6+TIN5O3+3gqbUiUxYReJtYv24cplbbkKxejPpV7kJSoMgIC0T8d7wAQPKxYbt2D7HbFtmk9ROKdoZ0tuv0xxir3LmvkZmBDu7TVaXYJ0Kwj63p+q1djCcup7bDkt9U9qJCU0794lQwvZRPjgeE+JpedE/8AIZx9JqFxcRXrSXvHMb26O4wy2wt/HIH8Y6d2iynMNYVlbE9rKV5ypPtznIFJv5E3x2de8aGvU3bjqPc7VsfVHY9qiafvmh7hLTebRwRtF4nH6KSou1+rc3a+OdrmtvQWnZzKZ1TOTGYfkzszm3GQqUAaxXxPe6mydr/FrR8fb9bSLjfOoPIFp19/KM+UqXZ2nGcakpNu4nmyl5QnDcel17YHdbio9VL+766hSs5yr1yFfH5vP9afo/8Aq/8AIX9IrAFIMDQ5+PZ8bHp7yt084w7sd8uPZ3N28c9QZG7cX8T3Oz7HQcdaFxkudJhafeXNPqVhQTdw2rdoEZdrnFhNl1LNZNhoTDRKbedUHrHn1+Nz0b1zo/zT226S8SM9fOY+uGoz+Vdm1bT73ZZnHXJfGOqttTeQYdlq2xXF1C1e+1bUWJdvBm1CYaZCobkaWy/94akRAzbgL33weeQbOJyj5BOK8recp77QeBuQUNqVjMeJZ6lsXI+uOraRnPubesYu6ow5lOPRaYqPd/epAuB8veGXxcc+cl7lzHzH0o4Y5B5P5BuHdg3TdL+suHrnYrl5plh2xsHGLmOyuQtlhCc5ShOPROPsAy3PkJ8A8NdXfL/264L6/ce6/wAVcRaN/EF+iWhasy+xRUP6TdYeFdwvvuLUmRKfR+VNm2CbNd9zivV6QvOPTHpjAR+dKNQ1nkLuX1J0HdKaHsWnbx2b4F1DbNfsErXX3us7LypqlLfU05Da23FQ7OrmusO4SpOcoXn0zj8IGu9/6A/ht/8Ab24A/wC6L3/LwHffWjql116ccdP8SdYOJNT4X43k7JZ7e/p+mx5Uaod2a5i1sG0uVNy5Ux3MybEp4za8+/0yllP2YAxyfNZ+1v8AI1+uBzj/AA4tQI0amqs761rKOkr5ltc3NhDqqiqro7syws7Oxktw4FfBiMJW/KmTJTyG2m0Jyta1YxjGc5A0/PGz8STohwrw7pWy98dNsuzvZK+12tt961+x3nadc4f4z2KxhNv2GoadS8d32tv7knXVSFwnrW5mWEexeazKjRIeMtoQEn998drw429xrGz1HSzTtA23Sti17a9U2jjXceTdHsae+1i2auqmcqFSboxr90luY1j6jNlCmsOo9MKRnKG8oCa0CvB21+OX4y+wneCp8gXMdM3qOvwIdxs3PvDcadA1HhjmrkJEuuf1/kzkCxRMq39e+jjEteyRIjjMbapaosiWttabPFuHal15YfD31npKnjlrvD0o4/1/Tq+DR0vH3GfKPG9nXajWR0/QgUsDTuL5dszrkOGynHsipjMJZaylXsShSc5CFbzCeST4/fkX6Y838Ebv3B4e2Plik0ncb3r3usPjzlOz2DQ+aqamkz9MmartkfjV1pFLsN/AjV9wzHmIi2lU+60txPqh1sMvsDS9+FHzNZbX0U7QcH2MxUxrh3srF2yiQ85IW7V0PL3H9In8kx0r/wCrM1uNi47spiEo/H+8zZCl/YpAHJ/zX+6ew1Mfqx0A1a4lVtPs9TY9neYIEZ9TONgr4t3bcf8ADddLw17Fv1MO7otpmvR3cqZdmR4T3t+pGQrAZ+QF/nwR/Fj4I5e688ddx/JDWbNvC+Z9dq954m601exX2i6/S8c3jCLLU9y5N2TT7ap3G4vt0qHo9jCqYU2uj11e83ibmVIfcjQQnn7NfF98QnPvFdto+ldcoPW/eUUsmFpXLnDuw7hE2DV7fEVbdbY3Ou3WzWOq79BblJbVLYtI7kmSzhaWpcV1f10h+98Ifg34d8QXF2wTpFzV8v8AavlKOzF5W5vTTqr4cLXYcxyXVca8YwJ+X7HXNHiO/TkWC1uYl31k2iRL9rUaviQg68578QvjR7RcsbXzp2B6c8Qcq8u7z+Qv0t33aa62fvb79Gdap9Pofvzsa3isL/Jes6/ChNe1tPozHRjPrn1zkMvf5HfXHg7qj5Y+dOE+unGut8ScU65pnCNhR6NqbMiPSVszYuI9RvLuRGalSZTyXLK2nPPueq8+rjmfT0x9gEMPHFfDtuQ9Dq7GO3Lr7Lc9Xr58R3GctSocy8gx5Ud3GM4zlt5hxSVemcfZkDZG/wDQH8Nv/t7cAf8AdF7/AJeA7j6t9MurfSjUNh0HqnwnpfB2nbXsmdv2LX9JjTItfb7MqsgUqrmWiZMmuKmZq6uOx64VjHsaT9n90DD452fupXN/MkrZMzlbFJ5V5DfvlWbbrNlm6e263ctM2DTyG3mp2ZynPqpWlKkueuM4xkDufw6dgenvV7yEcFc196OMlcp9fdRlbHm4qV6vXb3X6ztFprtjV6byBb6BaNPRd0rdIvpbU5URKVyo7jaJsVp+VEZjuhqn0/cLwueT/jeHxOrnHpV2Y1DZIOa6s4f3+80aLuMdmZEbjNZqOK+RE0HJOqWTTGEJYkR66HLjON4+ktDjePaH1fjM8IPRzxV7FyvvHXfWNiveReVLq5SrkLkuzh7RtejcbzLddnTcQaLZJr4btPptSlDGJTy8vWl2/GadsJT+GIrccJgQAAAAAAAAAAAAAAAAAAAAAAAAAAAAAAAAAAAAAAAAAAAAAAAAAAAAAAAAAAAAAAAAAAAAAAAAAAAwBwJ/vi4/t1+jP+8z/wAHnYIDX6AAAAAAAAAAAACOjyZeMPrN5Tevdtwf2A1yPGvoEexncR8y09ZBd5F4Y3CWyzhF/qdjIw29Ip7B6HHRc0rrqINzFaSh32PNRpMcMiPyR+NLs14uewdjwJ2O11lKZjMm64z5O11MyTx3y7prUjEdGy6ZbSo8dzL0RxxDVlWyENWFXJUlD7eEOMOvBH0AAs+/EO/bJaV/MBzt+YqwDV7AAAAAAAAARMeWPw79XPLVw7+hvL1Y3pXMup18tPDPYrWqmLJ33jee6p2QmsnNqfgfprx3YTHFKsNfmSEMO+9T0V2HNw1LbDJh8h3jf7SeMfnedwR2d0z8kTZDcq00DkGizKsuN+WNVYfQzjZ9A2R6LETYx2VPNomw3m2LGsecS1LYZUpHuDgwDqfpr3Q7F9B+edT7G9YeQbDQORtXcxHkYb98vW9z1l+VElXGi77r6nWoe0aXsH3JvEqG96ZSttt9hbMplh9oNZLwy+cTrl5b+LW4lY/V8Vdr9Jo40rmDrzZ2zKp+EtfQizeQeKnpb2J26cXy5zyErdSnM2jkPtxbBCfqw5U0JvwAH0+w6/R7bQXmq7PU19/rWzU9nr+w0VtFZnVV1R3MJ+ttqmzhSErYmV9lAkuMvNLTlDja8pzjOM5Axq/OB4sdx8VPdbcOK2au2kdeuSJVvyB1g3iZ94lxb/jeTNaXI0+ZbvLezK3LiubPbqLZDq8SnUYi2Cm0M2Ef3BDmBbX+Lh5qafoXzPZdNuyu1ppup/Y3aoc/VtvuHsIpeDOdJ7MOkibDbS1Kxiq495JhRIlbdSHMLj1k2LAnLzGiJs31BqPoWhxCXG1JWhaUrQtCsKQtCsYUlSVJznCkqxn1xnH2ZwB/oAAAAAAACEzzl+XzjrxPdUL3ZYNtR3farlSrtda61cXyH4sqZJ2N1r7pM5Q2aoV9V9PHfG+H8S5SnG8NWU9MatSttUpTzIY7m37bs2/7ZtG97reWWz7luuxXe27bstzJcm3Gw7NsdlJuL68tZjucuy7K2tZjsh91WcqcdcUrP25A0OfiFeImz4v1Gw8onPmruV238pa3M1PqZQ3DDsexouMLVT8XdOYnq+SylyLI5JbZRXa+/wDua16+mXJR9WJbRnALzoAAAAAAAHPnaH+RvYP8PoPzzDKgd+v9tusdbwO22UucjvmNieqv+xrc29OP39bP/mmr88VhSr6bnzT139Pz2zGTN3i/hfB6/wC5uJFTZRT0AAAAAD8PybyRo/DnHO+ctcmbFX6hx1xlp+x77vW02rmWq3XdS1Kol3uwXM1aErc+711XBddVhKVLVhPonGVZxjIZRXls+Sn3V8gO+7hpPBm/7t1b6hsTp1RqnHHHd5J1TfuQdfafeZY2DmXedfks31lO2GLn3v6/CmN0ENpSI62przS5z4VvP+tT5X/+xNmzZH/+SRKlypDn/wDG6/IfdX/8VKVn+7nIHZ+o+NXyM8gVDWwaH0C7r7tQv+36F3qPVbnTZKh73oS6j6VlTaJNhue5teFY9F59U5xn8GQOeOXuEeaOvm5P8c898Q8ocIchRq+BbSdE5e0Da+Ndyj1Vq2p2ss39X3OppbtqvsWkKUw8pjDbycZyjOcYA7H8QV1KoPK142p0NuO68/3n6r0q0yUOLbxF2XmvS9dnOJw06yrEhqFauLaznOUpdSnKkqTjKchrRea39kf5Gv1QOcP4E2gGKMBey+DvChucw+QqyXGZVPica9fYUaYptOZDEOw2jlF+dGad9PchmU9WR1OJx9ilMozn+9wBojAZWnzF6qBX+XiFLhsfRkXnVDha1tXPqvOfep7OxcmUjb/sdcWhj21lPGa9reEIz9P3Zx71KUoKqQG8Z2WlW0Hrlz/NocyMXkPhPlWVTZiMfeZWLaPot87XZjRvpvfeJGJiEexHsV71emPTPr6AYOYFt/4YLGvPeV3lNy6xBzZRej3Lb+o5luYRITsKuY+vMWTmsTlacvTv0Uk2eFJxhWcRsuq9PROc4DUZAAYs/nUY16N5gvIi3rGIOK1XZ7kJ+Tivcw7H/SGVLZlbdlxSVrxicra3puZSfX1RJ+onOMZx6YDp74uP7dfoz/vM/wDB52CA1+gAAABjc/Ik6yWXVvzBdy9cernIeu8s8iPdkNKl/SyzDtqPnprHINy/WpyhvH3On3+0uqjPtxhCX61xKfVKcZyELdZZ2NLZV9xUTZVZbVM6JZ1llBfcjTa+xgPtyoU2HJZUl2PKiSWkuNrTnCkLTjOM+uANsvxO+QDR/JZ0Y4V7OavZ1723Wmvw9R5v1mI9EVL0TnLVq6BF5E1qfDiez7hHlWDyLWqwttlUmjsoUnDaEvYTgJHwAH8XJEdp1hh19lt6UpaIzLjqEOyFtNqedSw2pWFvKbaRlSsJxnOE4znP2YA/sBSU+boq2x1C6WIZxO/ISuyO3KsctoezW/lZHGNjilxLcSn7umdmGuf93wrOFqb+tlOM4wv0DNyA17Pi2M6a14PunqtR9v3h+dz+9uKnMQ02Ctyx2N5WZsPykmG44nCkVrMNMPLno8qsTFUvGM59ALBgELnyI2tYe8LPf9G3Jr1VWOJKR2JizzjEb9J2OTNEf0hTec5xj8oJ3NuBmJj8OZWG8AY1QGg18GtV5nWPJaiRhX6NJvupKqnOURsI/Li6/sfjYcJcQn74pWICKz1w5nLScemW8YVlz1DmH5vP9afo/wDq/wDIX9IrAFIMDco8b9XAo/Hh0Lpatj7rWU/S/q5V10b6rz/3eBX8H6NEiMfWkOPSHvox2Up9zi1LV6eqs5z65A+R5FYkWf4+u9cGdGjzYU3pv2diTIctluTFlxZPCe7syI0mO8lbL8d9leULQvGUqTnOM4zjIGGeBd8+EN/Wn7wfq/8AHv8ASK+Bo+AZAvyjv26/eb/dm/4POvoEYHj2/r9dHv1v+tP9M+lAbnIADFF81n7W/wAjX64HOP8ADi1A+h8PGrVe5+Vfx169dRVTquR3K69TpcPCUrblIo+TNdvUR5La23UOwXXa1KZCM4/GYyvHrj19cBtsAAIRPOf5jdP8QfWin3CtoKfkPshzLYXGr9f+M7qW/HpJE2jiQ5G08ibtiBIi2rmh6Ei1hYkx4jrUqxnT4kNt2Oh56ZFDKX7j+RTun373OZuna/sJyFyq47Odm1Woz7h2q4z1L3qVluNpnGdJ+T9H1dllvOEe+JBbfe9uFPOOuZUvIcz8d8Vcocv3v6LcTcb77yhs30fvH6Ocd6fsO7Xv3fC0t5f/ACRrVdZ2H0fqLwn3fT9vrnGPX1A6ws/Ft5NqSnsNhufHR3tqKCorZdzbXln1F7AQKesp4EVydOtbCyl8fNQoVbChNLedfcWlptpOVqVhOM5A4SA0O/g6fyW+RP8Az/64fwd5hAhf+YSq8V5gpmLbCvuCOsXCKdY9yIqcZo8yt2XIyhUdOHXE/pKux+1/1d9fXGM/Tw3jAVZAN9TTWtYY1DVWNITXp0xnW6NrUU1OcKqk6w3WRUUCaxWM5xmvxVYa+jnGc4+n6AfpAAADJE+V/wDttex3+YHXf+g7RwIAeKP5UuNf8/8ATv4RVwG9yAAzafkTfHI7K6v2M5g70dIONrrnDhTmrZrzlLlTinj+FKvOVOJORdkkyrzkC4qtJhR12W4cc7NfSHrOOqnTKm1Tsp+O9Eahx2ZToUq7OssqWxm1FxXzqm2rJT8GyrLOI/Asa+bGcUzJhzYUptqTElR3U5SttxKVoVjOM4xkD4IErXQPzUeRDxy7PQTOC+fdsvOMquQ1i16/co21rvnCd9V4yn7xWtahbz1q02Q+lCfSw15+psU5QlOX1Ne9pYa0fjM8hPE3k86g8d9sOJYUzXY+yOWOs79oFpLZsLnjLk/Wsx2tt0iysIzUdizbiZlsTa+YlpjM+pnRJKmY63lMNh32AAAAAAAAAAAAAAAAAAAAAAAAAAAAAAAAAAAAAAAAAAAAAAAAAAAAAAAAAAAAAAAAAAAAAAAAAeQ9geZNV678Fcx89bxOi1uocNcY7xybsUyY4lphFVpOt2Owym/VTjWXHpKK/wCk02lWFuurShHqpWMAYMoE1Hx2OY9M4J80fQ3ft+sGavXJfI26cZ5sJLyI0aNfc48O8j8J6euVIcxlpiLnb+QoOHVr9qEN5zlSkpxlWA2UAAAAAAAAAAAAAAcR9/fH11o8k3X3YuvPZnSo+wUM9uTO03ca9qJG37ijclRHI1dvnHOwvxpLtJsFfleMOIylyFYRvfFmsyIrrjKgyK/Kz4mOy3iY56zxTzXCZ2jj3bFWVpwnzrrUGazo3K+rwpCEuZZxKSteub1QtSWEXlA+66/XPuoW07LgvxJ0kItwLPvxDv2yWlfzAc7fmKsA1ewAAAAAAAAADkHu90V60eQ7gfYOvHaPj+Lu2j26l2FLZx1tV+5cfbW3Clwaze+PNkzHkv61t1O1Ncw09hDsd9pa48pmRFdeYcDJ58xvg87MeJDkv6+xsTuV+re5XT8LibsbR0siPTS3loclRdI5LgsKmR9B5KZhtOLREdfVEt2GHZFe89hmWzECEsD03hrmflbrxyhpfNPCG/bNxhypx5dR9g03eNRsnau8pLOPhSMqaeb9WpUGbGccjzIkhDsSdEdcjyGnWHXG1Bqa+CH5FXFHk2oqLr32Ff1viLvRT1eW80LSkVOjdhI9dGnS52zcTIlSpC4O0QqqBmTca265l5rHvlQMvxEvtwQs7AAI6vKD41OCvKd1Z2frfzOyqls0vZ2fiTlSsgszdn4h5LhRJEao26nYdfiJtK19mQ5Dtqtx5pmzrX3WvqMP4jyo4Y+/fzx9dl/G12C2Lrz2Z0qRr99AckztN3GvalydB5W01Mt2NXb5xzsL8aM1ea/Y4R6OIylubXyPfFmsx5TTrKA4kAuSeCr5Rm3dOKjTupfkAl7Ryh1epI8TXeNeZ66I/snKXAlKwhmLWa3e17OM2nJPE9MhPpHbRl+/pInqxDxOitRK6OGjpwT2B4R7PcaUPMfXrlTR+Y+MNmbyqn3TQNggbDSvPtoaXKrJbsJ1btVeVuXkomV8tDE6E7nLb7TbmMpwHsAAAAAAVofLl8mfpz476rbOLODbfW+1vb6G3JqovHun3P3/AIt4xvM/VjZmcy8g0jjsBMijktrzI1mokPXrrzWI0pVUl5MxAZfXbjt52C7zc77j2P7M8g2XIvKO6PNIlWMpLcOpoaSF9RNNqOoUMXDdZrGo0DDqkRIMVCG05Ut1f1H3XnXAs9/H1+NduvcS+0zuH3t0240nqFXOQdm474nvG5tJt/Zl1P0ZtRNnQ/SPZa7we+nKXXpucszNgZ9GoOExXVTkhpuV1dX1FfBqamDDq6urhxq6tra6MzCr66vhMojQ4MGHGQ1HiQ4kdpLbTTaUobQnCU4xjGMAfMAAAAAAAA587Q/yN7B/h9B+eYZUDv1/tt1jreB22ylzkd8xsT1V/wBjW5t6cfv62f8AzTV+eKwpV9Nz5p67+n57ZjJm7xfwvg9f9zcSKmyinoAAAAAFfn5Re57VpfhG7gP6m/MhPbHI4P0y9sYOZCHoeq7Pz1xrXbAwt5jOEtQ76CvNVI+r6tux562v75aQMg0DRr+GF1f6k2/WbmztI5rul7r28pedLLjyxub6JT2+2cP8bxtO1S309rUYkxqRY6nH3yxsbd1+2j/RVaqg5iYXnEBxIF3m7vKXWaa12LZLir1/X6Kvl213e3dhEqqanqq9hcqfZ2tnPejwq+vhRmlOPPPLQ222nKlZxjGcgY5vyFO63FvfLync98ycIzo97xLrUPUOHdH3KI9h+Fv8HjGlbpbbd6tafVpev3uzrnKqnUKziVVJjSM4Sp1SEhyZ4nf2pvjT/X/6b/8AEVxyBrdea39kf5Gv1QOcP4E2gGKMBe8+Dp/Kp5Ev5v8Arj/CPl8DQ8AyxPmSftcNc/VA4a/hty8BVCA37p0KHZwplbYRmZkCwiyIU6HIbS7HlQ5bS2JMZ9pWMpcZfZcUlSc/ZlOc4Awvu8/WDZul3cLsf1Z2yHOiWXCfLW26ZXu2LK2JFzqTFiudoW1NocxhaoO46NOrraKvP/SRpra8fYoD7roD3Y5U8eHbfhvtzw+mPO2jirYHZNlq9jJcjUu+aXeV8vX940K8dbZlfRr9q1eykxkycMvOV8pTMxlP3iO0pIaovU/5KviM7QceU21W3aHUeuO7O1rD+2cU9iXneOr7VLTPuRJr4+02TCeP9yi/UbytiTUWkrK2FIy+1GeythsOW/JR8qXx7dWuJdurOpnJ9D277MWdTY1ugUXHkS2sOJtUvZDeY0DbeReSJESv1yz12qcyuRitoZNnY2DrCI6/uTEj780GWDvW77ZyZu+48kb7ezto3nkHath3fdNms1ocsti2za7eZfbHe2C20NtrnW9xPekPZSlKcuOZ9MYx9gE6nxcf26/Rn/eZ/wCDzsEBr9AAAACoj8tDxS33cTrHrHdHg7VJGxc9dRae5Y3iho4H3rYeQeuM+Sq72BqKhv1k2Nhw/c5kXsSKjHqqtn3GUYcfyw0oMvUCUzxUeXHtB4lebJfJnBcut2nj/dVVEDmrg3bVu40nlTX6l2UqGlc2O09Y6juVGiwkLqLyFhT0N5zKJDM2E5JhSA0MOrHy2vEtzrq9Y/zLvO/dR+QXYv8A2vpvKXH+4bnr6LJpjL8tvXuQ+KNe3CnsanGEqxHk2seikP5T7fuqHFIQoP0XZH5Yvh94Q1afYcb8t7x2h3RENxyr0bh/jDeadEiatrOYLdrunKlFoOpVte496YkOxpFhKjt+5WIri8JbUFAnyNedju35AO2ukdnou8bF11h8F20yZ1i474o264hMcLMy3WfvtwnZY6KqZte/bNGist3lu/Hjt2DLeIqIseAlERAXE/CX8qzjXs3+iPWXyM2mr8Ndg5H3Kg07sErMPXOHeY56vZGiRN0QrEeq4o5AsV+390ypGu2T+VYaVXuKYhuBIz8oXppe9yPEvylJ0Oqe2Dfus21a52k1Wsrmlvzren0Oq2LX+R4cTMZt2RKTH4r3S5s0RkYV96k1zCcYyv2ZSGRWBbF+OB8gPUPGPja+qvbGJsEzqVyRuDm+a/v+sVcvZNg4O5CtIVXTbBPn61C+rb7Fxvs1dUxXpketbfsa6bFy/FiSlS5CMBfGh+ePw7TtRb3ZjyHdbkUzkFNgmFM3B6u27EdeE5w25oFhXxd8anY9+PWKqtxJT9vq3j0z6BSK+R78ifjryGaLA6VdKv0qV1thbdW7by5y3sNZO1V/m601aSuXqGr61qVm2xe13GtJcpZuHHrdiJY2FrFiZxEitwvfMCnSBq1fEk6X33WDxfxeXd4qpFRuvcnkCZzfChzGcx5sXiSDUQdT4lw+3+N9SPsNfXz9jhu4z6O19+xn0xnGQIEfm8/1p+j/AOr/AMhf0isAUgwNzjx6/wBQTo7+p/1o/oX0oB5Cv6gneL9T/sv/AEL7qBhjgXfPhDf1p+8H6v8Ax7/SK+Bo+AZAvyjv26/eb/dm/wCDzr6BCZwtyVYcMcxcTcw1Ef73bcUcl6JyVWRfqpZ+82Gi7TVbRCj/AFlsyENfWk1aU+7La8J9fXKVfgyG0J188wXjR7JcT6jy5o/dPrjRVe1VMKfJ1TkfmPjzjrkPT7J+M09N1ndNI27Y6q+oL6pfXlp1LjOWHvb9WO6/HW28sOteAezfX3tVquwb31u5f0Pm/RdY3S149td340vom16arb6Oupra1q6jaqpT9BsbcOBsERapVdIlQ8qd9iXcrQ4lIY3Pms/a3+Rr9cDnH+HFqB6B4CP2yXj2/WAp/wAx3wGz0AAy/Pmh7ntVx5P+HdLtH5jeqaZ044/m6pWLzITXql7XynzHI2TYIzT2csqmWb1TGhPuteiVoqmUZ/GaUBUi16LVTr+jhXtg5U0cy4rYtzassfeXayqkTWWrGwajYzjMhyFEWtxKP+flPp/dA3OumvWfrB1R698ccWdRdL0nVOGYmq0E/W7TTGaiTjf4c2qjSYfIGwbVVMoVvd9tkV5M1+4fcecm5f8AqJV7MpxgORPNH314Q6D9Aewm8cp7RQtbnv3FPIHG/CvGki4hxdp5R5F3HXJWrVFZQ1CnsWc2lopd6zOvJjDTia2raddV6r+k24GLQBod/B0/kt8if+f/AFw/g7zCB5j82LpjsL931U7/AGuVkqfr0bXZnVjlSZHby4zrz8S62XkziGdKQ3lSkRbx7YtqiuyVpS029HiM5Xlb7SchQSA0SfA/8orrZQdc+LOnvkX3G24n5A4c12q46487D2tXcbNx/wAhaFr8ZFbpldyDPoYVnfadu2uUrLFa7YS4z1ZZMRUy5U1iS46hYTwdnPkc+IrrbxdccgxO23HnPWws18tzVuK+v1q1yVu+3XLcZb8Omwqmw7r+oNy3E4SqbeTK6G1j1/HU57W1B+u8Mvmj4I8vPC9nfa7EreLexXHinG+YuvcrYfyzb69XOz1xKPe9VsJNfUSNp0HYW1NYzKbj++rsFqhSvRWY70oJoQMkr5YkeQx5suwzrzDzLczjrrzIiOOtLbRKjp4W06Ip+OtacJfZTKiutZUn1ThxtSfX1TnGArpUNzL128ptgr8M5n0VtXXMLEhCnI+ZdZMZmxsPtpW2pxnLzCfcnCk5yn1x64/CBtL9VfM343O1XCOh8w693B656NN2fW6Wy2jjXkvmfj3QOROOtkmwGnbjUds1Pb7+ku4kyms8PxkSksKgz8MZeiPPsKS5kOyeAe13WvtVD3a061c4ca88UfHezM6bt+zcUbTWbzqNXtD1RBvsUjO3a+9O1m2nNVNmw66mFLkYY+qlLmUr/FA4E8wXmM6/+Ifg+r3vkKCnkzmbf535L4d4Apdjg0WzbrmM63i+2m2nuxLZ/WdB1aMr/rVkqFIw7Ncjw2kZdf8Ac2H1PB/Inh586XEFbydB4160dnJMmnYd2XTOW+POPLXsFxHJZyzCfqtqqrKPO37RZkF5eIzU+DKxAmNKwqHLkR3ErWFZn5HHgT8W/UHptu/bzrzO/wDKty9r95q8TUeGXOR7S+0TnOXfbbr1Jseu6pqW92Ox7fA2ihobV+3a/IcxFbFixHsSYiGVYkRgoAAaO/whbDaXOr3eSqlocxpULnvjew19zLzqml7TZ8eTo24IRHy5llpxupqaPKlpQlS8KThWVYQnCQvAgAAAAAAAAAAAAAAAAAAAAAAAAAAAAAAAAAAAAAAAAAAAAAAAAAAAAAAAAAAAAAAAAAAAAAAAIaOcvkF+H3rvabhrfJHdTSMbjot5s+q7HpOn6jydyBtUHbNRsXaa71mRW6XpF4iDaR7llUXCpTkeN9RC1KdS2244gKPPnl+THb+R/QrfqJ1L07auJuqNjdVs3kTcd1XDh8o86I12dixqaKZRVE6zq9H41avIsexzD+9y7OzeiRVSHIbaX4LgVJAP6NOusOtPsOuMvsuIdZeaWpt1p1tWFtutOIzhbbja8YylWM4zjOPXAF9PxD/L1o+OOMdS6+eT+l5E22fp8OPQaz2w0mEzuOw3dBFS2zWM826g5KgXlteVERGWnNiqlWE+1SlpUuCuX94nyQtUcHeerxFdjdq0PQ+I+7XHV9vXJu3aroOi6Xca5yXo+07Hue7XELX9X1uBR71o+tz1WVvd2DMVvGUYRh1xOMqxjPqBLyAAAAAAAAAAAAHL/cPpz17738Cbp1v7MaFX75xvucNSfRxDMfYtSv2WnUU+76JfqYflatumuvPZchzWcZ+zK2XkPRnX2HQyR/Mj4Vuw3iL5kRU7Piy5Q617zOdxwx2KraF+vo75WWnZTmjbzFYenw9N5OqI7LilwVyFM2UVrMyEtbaZDUUO3fiHftktK/mA52/MVYBq9gAAAAAAAAAADznlviHjDnrjfcOH+Z9E1nkvjHf6WVr24aRt9XHuKG9qZifa4xKiSUqwh5leEusPt5RIivoQ8ytDqELSGYN52/jU8oePOTtfZ7qNE2jmLpMuRIt9iqXEvX3JnWuO7lT78bc8xmvvW18WQle77psqW8PV7HtYt8YWhFjOCqMB9xr2w3+pX1NtOqXlxrOz65aQLzXtj16zm0t9Q3VXJam1lxTW9a/GsKu0rpjKHmJDDiHWXUJUhWFYxkDRt8DHykdY52a0/qB5LNwqdM5yWqHr3FnaC2RX0Oi8vvLc+7wNY5bkR0wqfQ+SnMLbah2302KW89uUSFQ7D6WLMLuYADkXul0V6t+Qbhuy4L7W8VUvJelylPTaSY/l2s27RdgXHVHj7XoG3V6mbvVNiiYzj91ju4Zkt4yxKakRluMrDOx8lnxFO5/Wiy2DkHo5NkdyuDmnJU6Np7eaqj7KafWIy46mHaaln8m69yl91Zy20iVra0Wc97KlYo4zafXIVO940LeeMdrutD5K0zbOPd41qYuu2LTd41241Pa6CwbxjLkG612/h19vVTG8Zx7mn2W149ftwB7f1f7n9rOle7Y5C6q8+8mcG7Q45FXZPaLskuDTbG3Ccy7FhbhqkjMrVN1q2nM+7EO2hTYuc/hbyBZ/61fND7/8awKul7I8F8C9nIUBKES9mrE3XBXI93/ffVcs7XWG9p44Zezn2+zMLUoiE4xn1Sr1x7QlV0X5vnWmwjwlcmdFec9RlrbzmwZ0XlLQeRI8V37shaUQpWwU/Fzk9vMzKm8qWzGzhrGHPblWctpD0pfzaOhGEKy31P7eqXhKsoStrhlCFL9M+1Klp5OcyhOc/hzhKs4x/cz+ADjjm/5wM5yBLgdbug8WHZrZzmDtfN/Mz1lAjyFRseiZfH+h6dVSJjLUxX4UbMwpxpH4EKX6thW37wfIM8p/fWFb6vyb2JsOMuLLttyPP4c68xJHEehTYT2Xvr1l5Lq7GdyDuNPIQ7hK4d7e2kVX00Z+n7se7IcUdNvHb3T7/wC4Y03qV175A5cejzI0O92msrMVPHGnrlZx9Ne6clX7tXo2re5rCnG2pk9qRIQ2r6Lbqse0DQj8RvxNuvXUSw1znPvfaan2t7AVbkK3oONYNfMf65cZ3EV7D7MpVdfxINnzLeRVtJU1IuYMGoZytWMVTrrbMzAXAEIQ2hLbaUoQhKUIQhOEoQhOMJSlKU4xhKU4x6Yxj7MYA/0AAAAAAAAA587Q/wAjewf4fQfnmGVA79f7bdY63gdtspc5HfMbE9Vf9jW5t6cfv62f/NNX54rClX03Pmnrv6fntmMmbvF/C+D1/wBzcSKmyinoAAAAAHI/fLqRp/e/p32E6jbzL/JlHzhx3ZavFvfuyZudX2uJIibDoW4IhKUhM1zTt6pq20SzlSfrKiYR7k+73YDFU7b9Ref+jvO27dc+yegW3H/JWj2UiK9HmxpX5E2eoTJfYrNz0i6ejRo206TsbUfL1fYx8Zafb9cKwh1DjaA/J8E9kOwPV/c88idcea+UuC95XBdq39q4o3nY9EuptU+tDj9TYzdcsa92yqX3G0qXFkfUYWpKc5RnOMZwHvfPHkO8hfdJiHx/zz2w7Jc8U97bVsev4xvORNvudSt752THj07cLjSrltaxPunJv00xvp16pGXlYwj8dX2h+A7bdO+cekXIGpcTdiNaVo/J+y8VaNyzZaJM+u3sOlVXITE6woNe3CG+wwqq25ipjNPT4P4y4Dr33d3OH23UJD1rxO/tTfGn+v8A9N/+IrjkDW681v7I/wAjX6oHOH8CbQDFGAvefB0/lU8iX83/AFx/hHy+BoeAZYnzJP2uGufqgcNfw25eAqhAb/AFRX5MPgQ2PyD0ULuf1Ipocvttxfp6de3rjRhuLAe7Ecd0i3pdO3UTXHY0T+NjR2H32oGJOfW6rFIgfWS5EgNLDMR2vU9p0TZb3TN41rYNN3DV7SZR7Nqm101jruy67dVzy41hT3tFbxodpUWkGQhTb0eQ0260vGUqTjOPQD8+B6fwxwryz2J5O07hjg7j7aOUeU9/uI1FqOkafWPWt3cWElX25S01jDMOvhM4U/LmSFsw4MVtx+Q60y2txIfuu2fWffenHYrlTrFylLoZvI3Dl9G1TdXdYmP2NA1sf5GrLO0hVVjJjQnbGLWybDMfEj6TaX8tZWlOEqwBLr8XH9uv0Z/3mf8Ag87BAa/QAAAA/wArQhxCm3EpWhaVIWhacKQtCsZSpKkqxnCkqxn0zjP2ZwBQW86PxTr3ato3Ltv4t9XqXJN/Kn7Pyf06iPVmusNWLqVS7fY+vMiY9CpWmZ731JD2nvuRktO5WmncUlcaqbChHyBx3v8AxPuN9x3ylpG3cb79qs5dZs2k73rlvqW2a/Yt4SpcG616+hwLaslJSrGfY80hXtzjPp6ZwB+OAAf6QhTikoQlS1rVhCEIxlSlqVnGEpSnGM5UpWc+mMY+3OQLhngj+MZzL2p3TRu0nfrRr7h/qfQzq7ada4h2yHIouTuxbkR9Musg2GuzGm7XRuIZrrKVT5k5uNZXMJWGq5rDErFnHDTaiVNVAqo1FBrK+FSQq9mph00SFGjVUSqjRkw49ZGr2W0RGK9iIjDSGUIw2lvGE4xhOPQDNH8/vxneVOuG+bx278fnHl5yd1i2qwtNu3/hLS61y33rrvZz5T0+4Vq+r1rKrHauF0uvZciZgNPzddj+5mU1mFHxNyFNFaFNqUhaVIWhWULQvGUqQpOc4UlSc4xlKk5x6Zxn7cZA/wAgALZ3gh+NVzX3b3rQuzPdLRti4i6UUk6u2mv1PaGZ2s8h9mUw5LMyBrtDSOZh7Dq/EtyhCVWWxPYiPWMBzDNKpxb67GvDUaqamqoKqsoqKsr6Wkpa+FU01NUwo1dVVNVXRm4dfWVlfDbZiQK+BEZQ0yy0hDbTaMJTjCcYwBnJ/N5/rT9H/wBX/kL+kVgCkGBucePX+oJ0d/U/60f0L6UA8hX9QTvF+p/2X/oX3UDDHAu+fCG/rT94P1f+Pf6RXwNHwDOv+Yh4uuVIvNlH5O+KdWtNr4o27R9T477IO00Nywmca7vpmFa9pe+7A1Fa+tE0fcdRXXU+JikrYgWdUlEh5GbCG3kKK4ADU6+G3+yQ2X9cDmT+A/D4FAPzWftb/I1+uBzj/Di1A9A8BH7ZLx7frAU/5jvgNnoABTe+Wv4kOTO4nFHGnd7rfptpv3MPWrW7bSeVdC1uvftdu3PgaXZytmrrnV6uEy/YXVpxXtFjYyna9hCnpFbdTJCPVUPDbwZlS0KbUpC0qQtCsoWheMpUhSc5wpKk5xjKVJzj0zjP24yB3ZwL5QPIl1f0XPGHX/uj2M4r45RHmxoOiavyhszGpUaLF9Mmc7rGvyZsqr1WZJkJ+oqRWtRX8rUrPv8AVavUPtuHeF+9Xlm522V1Gyctdid+1vSb7e+VOZOWts3TfYfG/GunVVpfWN9vO97A/fSqSlZYhPMVkRTmMzJzrcSI2p1zCQI+wNDv4On8lvkT/wA/+uH8HeYQLofZ/rTw93E4C5Q60c+aszuPE/LmsyNZ2umWvEeW0jLzE+pvKSf7HF1OzaxeQo1lVzUJy5DsIjLycZUjGAMjvy7+Cvtv4peQLy02DXLjljqjZXjsfjbsxq1Q9I1xyDNkO5p9c5ThQ/vC+NeQExsJQuPM9K+wdwtVdJlJQ6lkIRQAHZfj85S7f8OdveE986IxN8uOztXtkVPHmq8e0txs9ru6l4yu60y61Wl/6xs+l7DTNPM3UN30jLrsurdW2lH1UBts8G7DyptnDfF2z85aBT8VcybBoer3HJ/GtBtDW602i7xYVEWVsmq1+1sRYce9j0to44xiQ0lTSsoz7HHkYw6sKLnzGvF7yjt+08e+TLhrUbLbdS13jmv4i7M1ut1Uyxs9Nh6tabBd6RzFcsQ25LqtVdrLx6lt5ysNMVeIFdlz1TIcW2Gf8AA0m/hiS9lgeNzupO0ulq9k3GF2f2GXqevXl49rNLfbLH4G43eoqW42SNUbDI1+rtLRDTEic3AnLiNOKdTHeyjDagpJeXLkHvzyd3r5i2vyQ6tumidjXLRyuVoO0QJNfruhaFDn2Dmn6hxO39eZTS+J6qNKdVUz62TNiW31nbBUqXJlyJTwRw1dta0c9i0pbOwp7OL9X7tY1cyTXz4/12XI730JcRxmQz9aO8ttXtVj3IVlOfsznAHyr3ZNh2ibiy2a+utisUs4jpn3tpOt5qY+HXn8MYlWD8h/DOH5Di/b7vb71qz6eqs+oeq9dutvO3bTlnWeDeuPF+2cu8p7dISzT6nqNcubKRHw8wxKuLiYvLVbrut1apKFTbOe9Gr4Tave+82j7QNh7woeM6D4qOiGi9cbC3q9n5Y2C8tuWee9rpMPZo7jlnboNRAsYGuuS2WJsjW9P1ygraSG+62yucivVMUxHXJUw2EtYAAAAAAAAAAAAAAAAAAAAAAAAAAAAAAAAAAAAAAAAAAAAAAAAAAAAAAAAAAAAAAAAAAAAAAACsHy38SbxZc0crcm8xbhsPa5rbeWeQt05L2hqm5b02FTt7FveyWW03aKqG/xRMfiVqLO1dww0t51bbXtTlas492Q89/sbfiQ/wDEvcD/AEyaP/qfAf2NvxIf+Je4H+mTR/8AU+A/sbfiQ/8AEvcD/TJo/wDqfAf2NvxIf+Je4H+mTR/9T4HrHAvxP/F9105z4Y7B8f7B2oe3zgnljjrmXSWdh5Y06xoHdu4w3Cn3bW2ryvi8V10mfTuXNGziSy3IYW6zlSUuIznCsBZmAAAAAAAAAAAAAB4j2N65cLdteFt+699hNBpeSuJeSqV2k2rVbtpWW3W8qQ/BtKucwtqwo9io7BpqZXWMN1mbXzWW32HG3W0qwERnj/8Ajr9AfGx2Nr+0PXa27BSuR6zVdq06JE5E5G1vZtXTT7hGZiWnvrK7QNfnLlNssJwyvMv8TP2qwoCeEAAAAAAAAAAAAP4yI8eZHfiS2GZUWUy7HkxpDSH48iO+hTTzD7LqVNvMvNqylSVYylSc5xnHoBQs85PxRm9kk7d2v8WOq19bcPff9j5J6bQVxKuqsnc5XLsrzrot5UavqJmfxnV6c8tuK7+MmncaViNVOhn8bDr1/qV9c6ttdHcazs+uWk+j2HXNhrJtLfUN1VyXYVnT3NRZMRrCrtK6Yytl+O+2h1l1CkrThWM4A+nAtv8AhX+Ulzb0Zh6l1u7qM7V2M6oVqYFBqe4My27Hm/gWjYSiNEhUkuzdZTybx7Uspw23S2MlmfWxvamvm4jx2axwNI/q9216390eKabm3q7zBpvMvG12lCW73U7BTkqonqaQ+5RbZr05qHsmmbNEacTl+stokOexhWMrZThWM5DooABzP2R6ZdTu4Ovp1jtD114f51q2I+Y1c5yPotDsVzQtqdU9lWsbLKh52TVZGXHF/u1bLiu+i1493otWMhXz5++H34luWnrGy4xb7BdZ7OU87KiQ+MOUm9r1OPId93uakUfMlDyRbuVuFryrDEW0hKQrCcIcS3j2ZCKXkj4Oi/rSpXEXkUT93UqRmFRckdb8/WaR6SVxUyts1jmP2SFZz9FpzKKVrGPx3cYz+KyByvc/CS7vMTMI17t/1VtIH0UKzJua7lyhmYkZUv6jWIMHS9jZyylOE5S594wpWc5xlGPTGch/aj+Eh3WkOv42TuJ1bqWEtpzGco6flnYXXncq9FofZn6prCI7aUfbhSXHc5z9ntx+EDsTir4PGrRpLEvm/wAhOwXMP6iPvNBxV1/rtZk4aTlXv+ht23cn7Y1lx3GcenupMYb9uf7/AN34oTXdWvixeH3rPNq7244T2js1tlV7HGLvs1ubu8VC3/TH1VS+NtardK4pt47iv71qxo5yUJ/u5z6qyFgbS9I0vjfWKfSOO9Q1fQtM12G3Xa/qOl0FTq2sUVezj0Zg09BRxINVWQ2sfYlphpCE4/BgD9QAAAAAAAAAAAOfO0P8jewf4fQfnmGVA79f7bdY63gdtspc5HfMbE9Vf9jW5t6cfv62f/NNX54rClX03Pmnrv6fntmMmbvF/C+D1/3NxIqbKKegAAAAAAOVe13R7qR3k0lnj3tnwBxzzjrUJT7lN+mFNn9ItYflYQmVL0zdal6s3TSp0ptGEOv1NhCedb/EUrKc5wBB/dfEd8MVpaTLCDxfzZrcSS4lbNHS8+bs/V1ycNoRlmG9sS7+6W2pScrzmRMfX7lZ9FYT6JwEkPS/wteMzoFeR9y609VtJ17keMleI3Ke5ztj5T5Jr1u49jzuv7XyRcbPO05T7Po24mk/JzbqMei0q9VZyHoXY3xSeOrt1yZK5j7K9SeKOYuT5tPU0EvdNvr7SRcv01E04xUV63YlrEZzHgMuqS3j2euMZ+3OQPN+PfCN4n+KN/0flLjnoxwhqPIXGu4azv8Aom11NXdN2usblpt1C2LV9hrHHbt1pFhS3dcxJZypKk4caxnOM4+wCRPlHjDQOauOt14k5V1ar3jjbkbW7XUN40+7bddqNl1m8iuQramsm2XWXVw50R1Ta8JWnOU5+zOAIvP/AEB/Db/7e3AH/dF7/l4DrTqr48+lPR+w3O16mdcuO+CbDkSHSV+7S9Hhz4ruyQtcespNHHsczbCbhbda/cSVN+3CfTLyvX1A7LA4E7L+LTx79x+RWOW+z/VHizmjkmNrdZqDG4blAs5Nu1rNNKsptXTJch2kNr7nCl28lxGPZ64U8r7QOe//AEB/Db/7e3AH/dF7/l4CX8ABwB3F8WPj579YXK7YdV+L+UtmzDj17XIv5PnabyxGgw21NwK9jlfQp+scifkuB785ahrslQ05/wD6WcZzjIRHL+Ix4ZlWSpyeOOcm4qpypeKZHPW3ZrUR8yMvYrEuuNruMwUt/uWFKl5k/T+3LuV/jgTJ9NvG90e8f1BKoOovXDj3h5yyitwr3a66JO2HkbZYrSkOoi7Nybt86/3++gofT9VuLJsnIrLmc5bbR65A8l5e8Mvi4585L3LmPmPpRwxyDyfyDcO7Bum6X9ZcPXOxXLzTLDtjYOMXMdlchbLCE5ylCceicfYB9xwJ4hfGj1d5Y1TnTr9054g4q5d0b8u/olvurV1sxe0P6Ta1cafffcXZNvKYR+VNZ2CbCd9zavVmQvGPTPpnASPgAAAAAA5D7U9Bel/d2mZpe1/WjiPnBEOG7X1V5uOqQl7tr0KQrK34+q8hVmK7e9UbfXn3L/JtjF9ysYzn1zjGQIGeUvh4+IDkCxem6mntJwdGdkYeRUcW82VlvXR28I9uYjLvNeg8wWyo+c/jZy5Kcd9f+f6fYB5pTfC28VdZYRps/mXvXsUdhx5TlRa8rcGxq2a2tLqGm5S6LrbT26foYWlXqzLZypxGM5/EzlGQmG6beDbxcdEren2/gXqho+eTKP6b1dyzydIt+XeRq+yaXhabrX7vkOffxdHuPanCPra/Gqc/TypOMYwtfuCWcAAAi47aeFbxc93Lay2fsN044rvt6t3Jcqz5I0pm74h5FtbOX9ubbYd04mt9LvdusGXcYWjNw7YN+uPapCkZUhQRmPfEQ8NbjrriNF58joccWtDDPO+wqaYSpWVJZay/Xvv5bbxn2pyta1+mPtVnP2gSI9VvBb4oeml5A27hDplxi3vVW8iXW77yW5sfNW31Fi3jKUWmu23Lt3un6IWSUZynD1OiArCcqxj7FK9QlpAAcUdp/HH0d7uX+q7T2v61cb857DpFPM1/U7bd4VhKlUVNYTcWM2ugqhWMJKY8mcnDisKwrPu/ugcr/wDoD+G3/wBvbgD/ALovf8vASt6bqGs8e6hqug6VTQ9c07R9bo9Q1LXq5K0V9FrOtVkWloaaChxbjiIdXVwmmGsKUrOEIx65z+EBuWoazyFqG1aDutND2PTt41u81DbdesUrXX3us7LWSqW+ppyG1tuLh2lXNdYdwlSc5QvPpnH4QIpP/QH8Nv8A7e3AH/dF7/l4Dqjqx44+jvSO/wBq2nqh1q434M2Hd6eHr+2W2kQrCLKvaavm5sYVdOVNsZqVR405WXE4ThOfd/dA7XA+HY11fb186ptoMO0q7SHJrrKtsYzM2vsa+ayuNMgzoclDseXDlx3VNutOJUhxCspVjOM5wBBF2G+M94auxexWO4W3U+DxVtFtKXLsbDgTdNx4lp33HHUOuJj8f69b44xq0rUlWFZh0kdWfqKznPr7cpDnyo+I34Y62xizpvGXN2wRo6lqdp7fnvc2a6bhbTjaUSnaHNJboS2teFp+jKZz7049c5T7k5CdTqb0661dGOIYXA/VHimn4e4pg3E/YUatUWmyXqpV/axoEOyvLa/2+62LZry4nRauM27JmzZDy0MIxlXonAHKnKHhV8VfNXIu68t8qdIOFN35I5G2S12/eNwu6y5dt9l2a8lOTra5snGbplpcyfLdU45lKE4yrP2YwB8ziHwy+LjgPkvTeY+HOlHDHH3J/H1w1sGl7pQVlwzc67cstPMNWNe4/cyGUSEMvrTjKkKx6Kz9gEm4AABD13C8Cfim7w7Rb8hc2dUdVr+UL1Uh+35N4nudl4e224spWHPrXeyY4+tqPXdzvlrXhWZt3X2UhXsSlS8ox7QOKNW+JR4XdeuotracPcvbtEjKSpevbTz5yGxSy8pcbcxiUvULDVLvKc4RlGcNzW8ZSvP930zgJyOFOnXVrrjw9ZcA8EcDcZ8T8P3dXY0+waRpGswqSBs0S4r36q1e2qZFSm32i0sq6Qtl+dYSJM11CvRTufsA4U/9Afw2/wDt7cAf90Xv+XgOy+qvRPqF0fr90q+pnAeh8E1/IkyksN2iaPEnRWtkma4zZR6ORY4mzpuVuVjFxKS37cp9MPK9fUDrQD6+2qaq+rLCkvKyvuqa2hyK61qLaFGsayzr5bSmJcGwgTG3os2HKZXlDjTiFIWnOcZxnGQIPuw/xtvDV2Ptp+yX/TvWeMtpsXsvP3fAez7jwtDQpaFJd+jomkXldxe2p5zOHFr/ACFl3LifX3fjOYWHNVD8SDwwU9tEsbDirmjaocZz3vUN9z7vcepsE/8A9mW9q8jW7xDef+WPNYX/APeAmg6mePnpT0Vo5VD1L618W8JN2LKI1xeaxRffN42CK3lCmYuy8i7C/c7/ALLFYW3hTbU+ykttqzlScYypWch2MB/N5lqQ06w+02+w+2tl5l5CXGnmnE5Q4062vCkONuIVnCk5xnGcZ9MgQZdkfjceHLs3sNnuOzdRaHjTcbd7D8++4D2nbuGYbzuc+553GiaZcQuL0Spjnqt+Rii+8vOKytTmVKznIcvV/wARbwzw5seVJ4650tmGHMLcrrDnnbG4UxOMZx9GQuqZrLBLefX19Wn2l/Z/fATe9OeinU3x/wDGllxD1A4bpeGOP7rYndtuqasu9u2eZd7K9WV1Mu5utk3rYdo2i2nfkupjsYVImue1trGMen2+ofsexfU3rL26039AOzvA/FfOupt/eFwKzkvTKTaHKOTLa+g/Y6xZ2ERy31W4Uz+KmbWvxZaMf3rmAIPd9+J54V91u3bmq4G5I42RIceefptC545QxSLefUha1tRd0vtzkQW0uYVlDMZ5mO3heUobSjCEpD+ejfE48K+n3LNvbcFcmcjNMONutUu8898oJpvqNJd9mXmdKvdMmym8uOJWpt19xpeWkpUnLeXELCbrrb0+6s9PNUe0rq71/wCJ+CddmfRVax+N9Lpdcn7C9H9/0Jm1XsSLi+2ywZS5lKJNlJlvpR6Jwv24xjAdIAAAAAAAAAAAAAAAAAAAAAAAAAAAAAAAAAAAAAAAAAAAAAAAAAAAAAAAAAAAAAAAAAAAAAAAAAAAAAAAAAAAAAAAAAAAAAAAAAAAAAAAAAAAAAAAAgQ8vHx8+nvlWrrLkF+K3wF20j1eI1H2G0alivL2hcKL93q6nmjUG3q6HyTTx2kNMtzFPRb6Gwy00xOxFbzFcDOC76eBzyY+Pe4vn+U+vezci8U1CpMiNz5wVXW/KHFEumYy7n8sXVhS1uNh48Z9rWfc3s1dTuYVj8TC0ZQ4sIcwOj+sHb7s70t5Hi8tdV+b+QOEN8j/AHdEm10m6ciQL+HFdU+zUbjrUtEzVt41/D6vfmuuIU6AtfopTOc4xkC470h+aryhqkGp1DyBdaq/laNEbjRpPM3XaXX6XvMhhhDTb02+4m2mUnRdjvJysrcW7W3WrwUZxhCIeMKypIWVOonyWvFj3R5X4u4J4s37lqj5k5h2ZnUdK0DfeG9pqpsm6kQ1zWmZ+xa/+lGj17Km2XE/UXa+3C28+v2ZQpQT8AAAAAAAAAAAAAAAAAAAAA587Q/yN7B/h9B+eYZUDv1/tt1jreB22ylzkd8xsT1V/wBjW5t6cfv62f8AzTV+eKwpV9Nz5p67+n57ZjJm7xfwvg9f9zcSKmyinoAAAAAAAAAAAAAAAAAAAAAAAAAAAAAAAAAAAAAAAAAAAAAAAAAAAAAAAAAAAAAAAAAAAAAAAAAAAAAAAAAAAAAAAAAAAAAAAAAAAAAAAAAAAAAAAAAAAAAAAAAAAAAAAAAAAAAAAAAAAAAAAAAAAAAAAAAAAAAAAAAAAAAAAAAAAAAAAAAAAAAAAAAAAAAAAAAAAAAAAAAAAByjyt0P6P8AO06Vac2dOerPLttNeXJlXHJfX/ijd7h2W4iQ2qbm22TU7KxTOwiW77X0u4dT9RWcKxnOQORrvwR+HrYJTcyd48OtDDzUdEZKKTR061Fy2hx13CnIOuS6qC7Iyp7OMvLbU6pOEpyrKUpxgPp//QH8Nv8A7e3AH/dF7/l4D0jiHwy+LjgPkvTeY+HOlHDHH3J/H1w1sGl7pQVlwzc67cstPMNWNe4/cyGUSEMvrTjKkKx6Kz9gEm4AAAAAAAAAAAAAAAAAAAAOfO0P8jewf4fQfnmGVA79f7bdY63gdtspc5HfMbE9Vf8AY1ubenH7+tn/AM01fnisKVfTc+aeu/p+e2YyZu8X8L4PX/c3Eipsop6AAAAAAAAAAAAAAAAAAAAAAAAAAAAAAAAAAAAAAAAAAAAAAAAAAAAAAAAAAAAAAAAAAAAAAAAAAAAAAAAAAAAAAAAAAAAAAAAAAAAAAAAAAAAAAAAAAAAAAAAAAAAAAAAAAAAAAAAAAAAAAAAAAAAAAAAAAAAAAAAAAAAAAAAAAAAAAAAAAAAAAAAAAAAAAAAAAAAAAAAAAAAAAAAAAAAAAAAAAAAAAAAAAAAABz52h/kb2D/D6D88wyoHfr/bbrHW8DttlLnI75jYnqr/ALGtzb04/f1s/wDmmr88VhSr6bnzT139Pz2zGTN3i/hfB6/7m4kVNlFPQAAAAAAAAAAAAAAAAAAAAAAAAAAAAAAAAAAAAAAAAAAAAAAAAAAAAAAAAAAAAAAAAAAAAAAAAAAAAAAAAAAAAAAAAAAAAAAAAAAAAAAAAAAAAAAAAAAAAAAAAAAAAAAAAAAAAAAAAAAAAAAAAAAAAAAAAAAAAAAAAAAAAAAAAAAAAAAAAAAAAAAAAAAAAAAAAAAAAAAAAAAAAAAAAAAAAAAAAAAAAAAAAAAAAAOfO0P8jewf4fQfnmGVA79f7bdY63gdtspc5HfMbE9Vf9jW5t6cfv62f/NNX54rClX03Pmnrv6fntmMmbvF/C+D1/3NxIqbKKegAAAAAAAAAAAAAAAAAAAAAAAAAAAAAAAAAAAAAAAAAAAAAAAAAAAAAAAAAAAAAAAAAAAAAAAAAAAAAAAAAAAAAAAAAAAAAAAAAAAAAAAAAAAAAAAAAAAAAAAAAAAAAAAAAAAAAAAAAAAAAAAAAAAAAAAAAAAAAAAAAAAAAAAAAAAAAAAAAAAAAAAAAAAAAAAAAAAAAAAAAAAAAAAAAAAAAAAAAAAAAAAAAAAAAfHlRIk5lUabFjzI68pytiUy3IZVlCsKRlTTqVoVlKsYzj1x9mTh5+nafqmNOFqdizk4dUxM27tFNyiZidsTNNcTTOyYiY2xunfD9rGRfxbkXsauu3ejwVUzNMxt3TviYne+NCp6iucW7X1ddAdWj6a3IUGNFcW364V7FrYaQpSPcnGfTP2euDhabw5w9o12q/o+BhYl+uno1VWbFq1VNO2J6MzRTTMxtiJ2Tu2xEv2ydR1DMoi3l3712iJ2xFddVURPliKpnf532J3Lh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/9k=">
          <a:extLst>
            <a:ext uri="{FF2B5EF4-FFF2-40B4-BE49-F238E27FC236}">
              <a16:creationId xmlns:a16="http://schemas.microsoft.com/office/drawing/2014/main" id="{563B569A-2027-4A26-932F-390679E49F2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107155</xdr:colOff>
      <xdr:row>0</xdr:row>
      <xdr:rowOff>1</xdr:rowOff>
    </xdr:from>
    <xdr:to>
      <xdr:col>1</xdr:col>
      <xdr:colOff>833983</xdr:colOff>
      <xdr:row>0</xdr:row>
      <xdr:rowOff>821532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5A26D22-EC94-4D8C-B361-472371BC2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5" y="1"/>
          <a:ext cx="3751016" cy="821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10</xdr:row>
      <xdr:rowOff>38100</xdr:rowOff>
    </xdr:from>
    <xdr:to>
      <xdr:col>0</xdr:col>
      <xdr:colOff>243840</xdr:colOff>
      <xdr:row>11</xdr:row>
      <xdr:rowOff>0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62100"/>
          <a:ext cx="1524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6"/>
  <sheetViews>
    <sheetView tabSelected="1" zoomScale="80" zoomScaleNormal="80" zoomScalePageLayoutView="90" workbookViewId="0">
      <selection activeCell="F66" sqref="F66"/>
    </sheetView>
  </sheetViews>
  <sheetFormatPr defaultColWidth="10.28515625" defaultRowHeight="15.75"/>
  <cols>
    <col min="1" max="1" width="45.28515625" style="1" customWidth="1"/>
    <col min="2" max="2" width="85.5703125" style="1" customWidth="1"/>
    <col min="3" max="8" width="15.28515625" style="45" customWidth="1"/>
    <col min="9" max="9" width="17.85546875" style="49" customWidth="1"/>
    <col min="10" max="10" width="10.85546875" style="53" customWidth="1"/>
    <col min="11" max="11" width="8.28515625" style="58" customWidth="1"/>
    <col min="12" max="12" width="14.42578125" style="58" customWidth="1"/>
    <col min="13" max="13" width="15.28515625" style="58" customWidth="1"/>
    <col min="14" max="14" width="9.7109375" style="58" customWidth="1"/>
    <col min="15" max="15" width="7.28515625" style="58" customWidth="1"/>
    <col min="16" max="17" width="11.7109375" style="58" customWidth="1"/>
    <col min="18" max="238" width="10.28515625" style="2"/>
    <col min="239" max="239" width="53.42578125" style="2" customWidth="1"/>
    <col min="240" max="240" width="45.42578125" style="2" customWidth="1"/>
    <col min="241" max="241" width="9.42578125" style="2" customWidth="1"/>
    <col min="242" max="242" width="9.42578125" style="2" bestFit="1" customWidth="1"/>
    <col min="243" max="243" width="8.42578125" style="2" customWidth="1"/>
    <col min="244" max="244" width="7.140625" style="2" bestFit="1" customWidth="1"/>
    <col min="245" max="245" width="11.140625" style="2" customWidth="1"/>
    <col min="246" max="246" width="11" style="2" bestFit="1" customWidth="1"/>
    <col min="247" max="247" width="8.42578125" style="2" customWidth="1"/>
    <col min="248" max="248" width="7.7109375" style="2" bestFit="1" customWidth="1"/>
    <col min="249" max="249" width="11.42578125" style="2" bestFit="1" customWidth="1"/>
    <col min="250" max="251" width="8.42578125" style="2" customWidth="1"/>
    <col min="252" max="252" width="8.7109375" style="2" customWidth="1"/>
    <col min="253" max="253" width="9.85546875" style="2" customWidth="1"/>
    <col min="254" max="254" width="8.85546875" style="2" customWidth="1"/>
    <col min="255" max="255" width="10.85546875" style="2" bestFit="1" customWidth="1"/>
    <col min="256" max="256" width="9.140625" style="2" customWidth="1"/>
    <col min="257" max="257" width="10.7109375" style="2" customWidth="1"/>
    <col min="258" max="259" width="8.42578125" style="2" customWidth="1"/>
    <col min="260" max="260" width="6.28515625" style="2" customWidth="1"/>
    <col min="261" max="261" width="9.42578125" style="2" customWidth="1"/>
    <col min="262" max="262" width="8.42578125" style="2" customWidth="1"/>
    <col min="263" max="263" width="11.28515625" style="2" customWidth="1"/>
    <col min="264" max="264" width="10.140625" style="2" customWidth="1"/>
    <col min="265" max="265" width="68.42578125" style="2" customWidth="1"/>
    <col min="266" max="494" width="10.28515625" style="2"/>
    <col min="495" max="495" width="53.42578125" style="2" customWidth="1"/>
    <col min="496" max="496" width="45.42578125" style="2" customWidth="1"/>
    <col min="497" max="497" width="9.42578125" style="2" customWidth="1"/>
    <col min="498" max="498" width="9.42578125" style="2" bestFit="1" customWidth="1"/>
    <col min="499" max="499" width="8.42578125" style="2" customWidth="1"/>
    <col min="500" max="500" width="7.140625" style="2" bestFit="1" customWidth="1"/>
    <col min="501" max="501" width="11.140625" style="2" customWidth="1"/>
    <col min="502" max="502" width="11" style="2" bestFit="1" customWidth="1"/>
    <col min="503" max="503" width="8.42578125" style="2" customWidth="1"/>
    <col min="504" max="504" width="7.7109375" style="2" bestFit="1" customWidth="1"/>
    <col min="505" max="505" width="11.42578125" style="2" bestFit="1" customWidth="1"/>
    <col min="506" max="507" width="8.42578125" style="2" customWidth="1"/>
    <col min="508" max="508" width="8.7109375" style="2" customWidth="1"/>
    <col min="509" max="509" width="9.85546875" style="2" customWidth="1"/>
    <col min="510" max="510" width="8.85546875" style="2" customWidth="1"/>
    <col min="511" max="511" width="10.85546875" style="2" bestFit="1" customWidth="1"/>
    <col min="512" max="512" width="9.140625" style="2" customWidth="1"/>
    <col min="513" max="513" width="10.7109375" style="2" customWidth="1"/>
    <col min="514" max="515" width="8.42578125" style="2" customWidth="1"/>
    <col min="516" max="516" width="6.28515625" style="2" customWidth="1"/>
    <col min="517" max="517" width="9.42578125" style="2" customWidth="1"/>
    <col min="518" max="518" width="8.42578125" style="2" customWidth="1"/>
    <col min="519" max="519" width="11.28515625" style="2" customWidth="1"/>
    <col min="520" max="520" width="10.140625" style="2" customWidth="1"/>
    <col min="521" max="521" width="68.42578125" style="2" customWidth="1"/>
    <col min="522" max="750" width="10.28515625" style="2"/>
    <col min="751" max="751" width="53.42578125" style="2" customWidth="1"/>
    <col min="752" max="752" width="45.42578125" style="2" customWidth="1"/>
    <col min="753" max="753" width="9.42578125" style="2" customWidth="1"/>
    <col min="754" max="754" width="9.42578125" style="2" bestFit="1" customWidth="1"/>
    <col min="755" max="755" width="8.42578125" style="2" customWidth="1"/>
    <col min="756" max="756" width="7.140625" style="2" bestFit="1" customWidth="1"/>
    <col min="757" max="757" width="11.140625" style="2" customWidth="1"/>
    <col min="758" max="758" width="11" style="2" bestFit="1" customWidth="1"/>
    <col min="759" max="759" width="8.42578125" style="2" customWidth="1"/>
    <col min="760" max="760" width="7.7109375" style="2" bestFit="1" customWidth="1"/>
    <col min="761" max="761" width="11.42578125" style="2" bestFit="1" customWidth="1"/>
    <col min="762" max="763" width="8.42578125" style="2" customWidth="1"/>
    <col min="764" max="764" width="8.7109375" style="2" customWidth="1"/>
    <col min="765" max="765" width="9.85546875" style="2" customWidth="1"/>
    <col min="766" max="766" width="8.85546875" style="2" customWidth="1"/>
    <col min="767" max="767" width="10.85546875" style="2" bestFit="1" customWidth="1"/>
    <col min="768" max="768" width="9.140625" style="2" customWidth="1"/>
    <col min="769" max="769" width="10.7109375" style="2" customWidth="1"/>
    <col min="770" max="771" width="8.42578125" style="2" customWidth="1"/>
    <col min="772" max="772" width="6.28515625" style="2" customWidth="1"/>
    <col min="773" max="773" width="9.42578125" style="2" customWidth="1"/>
    <col min="774" max="774" width="8.42578125" style="2" customWidth="1"/>
    <col min="775" max="775" width="11.28515625" style="2" customWidth="1"/>
    <col min="776" max="776" width="10.140625" style="2" customWidth="1"/>
    <col min="777" max="777" width="68.42578125" style="2" customWidth="1"/>
    <col min="778" max="1006" width="10.28515625" style="2"/>
    <col min="1007" max="1007" width="53.42578125" style="2" customWidth="1"/>
    <col min="1008" max="1008" width="45.42578125" style="2" customWidth="1"/>
    <col min="1009" max="1009" width="9.42578125" style="2" customWidth="1"/>
    <col min="1010" max="1010" width="9.42578125" style="2" bestFit="1" customWidth="1"/>
    <col min="1011" max="1011" width="8.42578125" style="2" customWidth="1"/>
    <col min="1012" max="1012" width="7.140625" style="2" bestFit="1" customWidth="1"/>
    <col min="1013" max="1013" width="11.140625" style="2" customWidth="1"/>
    <col min="1014" max="1014" width="11" style="2" bestFit="1" customWidth="1"/>
    <col min="1015" max="1015" width="8.42578125" style="2" customWidth="1"/>
    <col min="1016" max="1016" width="7.7109375" style="2" bestFit="1" customWidth="1"/>
    <col min="1017" max="1017" width="11.42578125" style="2" bestFit="1" customWidth="1"/>
    <col min="1018" max="1019" width="8.42578125" style="2" customWidth="1"/>
    <col min="1020" max="1020" width="8.7109375" style="2" customWidth="1"/>
    <col min="1021" max="1021" width="9.85546875" style="2" customWidth="1"/>
    <col min="1022" max="1022" width="8.85546875" style="2" customWidth="1"/>
    <col min="1023" max="1023" width="10.85546875" style="2" bestFit="1" customWidth="1"/>
    <col min="1024" max="1024" width="9.140625" style="2" customWidth="1"/>
    <col min="1025" max="1025" width="10.7109375" style="2" customWidth="1"/>
    <col min="1026" max="1027" width="8.42578125" style="2" customWidth="1"/>
    <col min="1028" max="1028" width="6.28515625" style="2" customWidth="1"/>
    <col min="1029" max="1029" width="9.42578125" style="2" customWidth="1"/>
    <col min="1030" max="1030" width="8.42578125" style="2" customWidth="1"/>
    <col min="1031" max="1031" width="11.28515625" style="2" customWidth="1"/>
    <col min="1032" max="1032" width="10.140625" style="2" customWidth="1"/>
    <col min="1033" max="1033" width="68.42578125" style="2" customWidth="1"/>
    <col min="1034" max="1262" width="10.28515625" style="2"/>
    <col min="1263" max="1263" width="53.42578125" style="2" customWidth="1"/>
    <col min="1264" max="1264" width="45.42578125" style="2" customWidth="1"/>
    <col min="1265" max="1265" width="9.42578125" style="2" customWidth="1"/>
    <col min="1266" max="1266" width="9.42578125" style="2" bestFit="1" customWidth="1"/>
    <col min="1267" max="1267" width="8.42578125" style="2" customWidth="1"/>
    <col min="1268" max="1268" width="7.140625" style="2" bestFit="1" customWidth="1"/>
    <col min="1269" max="1269" width="11.140625" style="2" customWidth="1"/>
    <col min="1270" max="1270" width="11" style="2" bestFit="1" customWidth="1"/>
    <col min="1271" max="1271" width="8.42578125" style="2" customWidth="1"/>
    <col min="1272" max="1272" width="7.7109375" style="2" bestFit="1" customWidth="1"/>
    <col min="1273" max="1273" width="11.42578125" style="2" bestFit="1" customWidth="1"/>
    <col min="1274" max="1275" width="8.42578125" style="2" customWidth="1"/>
    <col min="1276" max="1276" width="8.7109375" style="2" customWidth="1"/>
    <col min="1277" max="1277" width="9.85546875" style="2" customWidth="1"/>
    <col min="1278" max="1278" width="8.85546875" style="2" customWidth="1"/>
    <col min="1279" max="1279" width="10.85546875" style="2" bestFit="1" customWidth="1"/>
    <col min="1280" max="1280" width="9.140625" style="2" customWidth="1"/>
    <col min="1281" max="1281" width="10.7109375" style="2" customWidth="1"/>
    <col min="1282" max="1283" width="8.42578125" style="2" customWidth="1"/>
    <col min="1284" max="1284" width="6.28515625" style="2" customWidth="1"/>
    <col min="1285" max="1285" width="9.42578125" style="2" customWidth="1"/>
    <col min="1286" max="1286" width="8.42578125" style="2" customWidth="1"/>
    <col min="1287" max="1287" width="11.28515625" style="2" customWidth="1"/>
    <col min="1288" max="1288" width="10.140625" style="2" customWidth="1"/>
    <col min="1289" max="1289" width="68.42578125" style="2" customWidth="1"/>
    <col min="1290" max="1518" width="10.28515625" style="2"/>
    <col min="1519" max="1519" width="53.42578125" style="2" customWidth="1"/>
    <col min="1520" max="1520" width="45.42578125" style="2" customWidth="1"/>
    <col min="1521" max="1521" width="9.42578125" style="2" customWidth="1"/>
    <col min="1522" max="1522" width="9.42578125" style="2" bestFit="1" customWidth="1"/>
    <col min="1523" max="1523" width="8.42578125" style="2" customWidth="1"/>
    <col min="1524" max="1524" width="7.140625" style="2" bestFit="1" customWidth="1"/>
    <col min="1525" max="1525" width="11.140625" style="2" customWidth="1"/>
    <col min="1526" max="1526" width="11" style="2" bestFit="1" customWidth="1"/>
    <col min="1527" max="1527" width="8.42578125" style="2" customWidth="1"/>
    <col min="1528" max="1528" width="7.7109375" style="2" bestFit="1" customWidth="1"/>
    <col min="1529" max="1529" width="11.42578125" style="2" bestFit="1" customWidth="1"/>
    <col min="1530" max="1531" width="8.42578125" style="2" customWidth="1"/>
    <col min="1532" max="1532" width="8.7109375" style="2" customWidth="1"/>
    <col min="1533" max="1533" width="9.85546875" style="2" customWidth="1"/>
    <col min="1534" max="1534" width="8.85546875" style="2" customWidth="1"/>
    <col min="1535" max="1535" width="10.85546875" style="2" bestFit="1" customWidth="1"/>
    <col min="1536" max="1536" width="9.140625" style="2" customWidth="1"/>
    <col min="1537" max="1537" width="10.7109375" style="2" customWidth="1"/>
    <col min="1538" max="1539" width="8.42578125" style="2" customWidth="1"/>
    <col min="1540" max="1540" width="6.28515625" style="2" customWidth="1"/>
    <col min="1541" max="1541" width="9.42578125" style="2" customWidth="1"/>
    <col min="1542" max="1542" width="8.42578125" style="2" customWidth="1"/>
    <col min="1543" max="1543" width="11.28515625" style="2" customWidth="1"/>
    <col min="1544" max="1544" width="10.140625" style="2" customWidth="1"/>
    <col min="1545" max="1545" width="68.42578125" style="2" customWidth="1"/>
    <col min="1546" max="1774" width="10.28515625" style="2"/>
    <col min="1775" max="1775" width="53.42578125" style="2" customWidth="1"/>
    <col min="1776" max="1776" width="45.42578125" style="2" customWidth="1"/>
    <col min="1777" max="1777" width="9.42578125" style="2" customWidth="1"/>
    <col min="1778" max="1778" width="9.42578125" style="2" bestFit="1" customWidth="1"/>
    <col min="1779" max="1779" width="8.42578125" style="2" customWidth="1"/>
    <col min="1780" max="1780" width="7.140625" style="2" bestFit="1" customWidth="1"/>
    <col min="1781" max="1781" width="11.140625" style="2" customWidth="1"/>
    <col min="1782" max="1782" width="11" style="2" bestFit="1" customWidth="1"/>
    <col min="1783" max="1783" width="8.42578125" style="2" customWidth="1"/>
    <col min="1784" max="1784" width="7.7109375" style="2" bestFit="1" customWidth="1"/>
    <col min="1785" max="1785" width="11.42578125" style="2" bestFit="1" customWidth="1"/>
    <col min="1786" max="1787" width="8.42578125" style="2" customWidth="1"/>
    <col min="1788" max="1788" width="8.7109375" style="2" customWidth="1"/>
    <col min="1789" max="1789" width="9.85546875" style="2" customWidth="1"/>
    <col min="1790" max="1790" width="8.85546875" style="2" customWidth="1"/>
    <col min="1791" max="1791" width="10.85546875" style="2" bestFit="1" customWidth="1"/>
    <col min="1792" max="1792" width="9.140625" style="2" customWidth="1"/>
    <col min="1793" max="1793" width="10.7109375" style="2" customWidth="1"/>
    <col min="1794" max="1795" width="8.42578125" style="2" customWidth="1"/>
    <col min="1796" max="1796" width="6.28515625" style="2" customWidth="1"/>
    <col min="1797" max="1797" width="9.42578125" style="2" customWidth="1"/>
    <col min="1798" max="1798" width="8.42578125" style="2" customWidth="1"/>
    <col min="1799" max="1799" width="11.28515625" style="2" customWidth="1"/>
    <col min="1800" max="1800" width="10.140625" style="2" customWidth="1"/>
    <col min="1801" max="1801" width="68.42578125" style="2" customWidth="1"/>
    <col min="1802" max="2030" width="10.28515625" style="2"/>
    <col min="2031" max="2031" width="53.42578125" style="2" customWidth="1"/>
    <col min="2032" max="2032" width="45.42578125" style="2" customWidth="1"/>
    <col min="2033" max="2033" width="9.42578125" style="2" customWidth="1"/>
    <col min="2034" max="2034" width="9.42578125" style="2" bestFit="1" customWidth="1"/>
    <col min="2035" max="2035" width="8.42578125" style="2" customWidth="1"/>
    <col min="2036" max="2036" width="7.140625" style="2" bestFit="1" customWidth="1"/>
    <col min="2037" max="2037" width="11.140625" style="2" customWidth="1"/>
    <col min="2038" max="2038" width="11" style="2" bestFit="1" customWidth="1"/>
    <col min="2039" max="2039" width="8.42578125" style="2" customWidth="1"/>
    <col min="2040" max="2040" width="7.7109375" style="2" bestFit="1" customWidth="1"/>
    <col min="2041" max="2041" width="11.42578125" style="2" bestFit="1" customWidth="1"/>
    <col min="2042" max="2043" width="8.42578125" style="2" customWidth="1"/>
    <col min="2044" max="2044" width="8.7109375" style="2" customWidth="1"/>
    <col min="2045" max="2045" width="9.85546875" style="2" customWidth="1"/>
    <col min="2046" max="2046" width="8.85546875" style="2" customWidth="1"/>
    <col min="2047" max="2047" width="10.85546875" style="2" bestFit="1" customWidth="1"/>
    <col min="2048" max="2048" width="9.140625" style="2" customWidth="1"/>
    <col min="2049" max="2049" width="10.7109375" style="2" customWidth="1"/>
    <col min="2050" max="2051" width="8.42578125" style="2" customWidth="1"/>
    <col min="2052" max="2052" width="6.28515625" style="2" customWidth="1"/>
    <col min="2053" max="2053" width="9.42578125" style="2" customWidth="1"/>
    <col min="2054" max="2054" width="8.42578125" style="2" customWidth="1"/>
    <col min="2055" max="2055" width="11.28515625" style="2" customWidth="1"/>
    <col min="2056" max="2056" width="10.140625" style="2" customWidth="1"/>
    <col min="2057" max="2057" width="68.42578125" style="2" customWidth="1"/>
    <col min="2058" max="2286" width="10.28515625" style="2"/>
    <col min="2287" max="2287" width="53.42578125" style="2" customWidth="1"/>
    <col min="2288" max="2288" width="45.42578125" style="2" customWidth="1"/>
    <col min="2289" max="2289" width="9.42578125" style="2" customWidth="1"/>
    <col min="2290" max="2290" width="9.42578125" style="2" bestFit="1" customWidth="1"/>
    <col min="2291" max="2291" width="8.42578125" style="2" customWidth="1"/>
    <col min="2292" max="2292" width="7.140625" style="2" bestFit="1" customWidth="1"/>
    <col min="2293" max="2293" width="11.140625" style="2" customWidth="1"/>
    <col min="2294" max="2294" width="11" style="2" bestFit="1" customWidth="1"/>
    <col min="2295" max="2295" width="8.42578125" style="2" customWidth="1"/>
    <col min="2296" max="2296" width="7.7109375" style="2" bestFit="1" customWidth="1"/>
    <col min="2297" max="2297" width="11.42578125" style="2" bestFit="1" customWidth="1"/>
    <col min="2298" max="2299" width="8.42578125" style="2" customWidth="1"/>
    <col min="2300" max="2300" width="8.7109375" style="2" customWidth="1"/>
    <col min="2301" max="2301" width="9.85546875" style="2" customWidth="1"/>
    <col min="2302" max="2302" width="8.85546875" style="2" customWidth="1"/>
    <col min="2303" max="2303" width="10.85546875" style="2" bestFit="1" customWidth="1"/>
    <col min="2304" max="2304" width="9.140625" style="2" customWidth="1"/>
    <col min="2305" max="2305" width="10.7109375" style="2" customWidth="1"/>
    <col min="2306" max="2307" width="8.42578125" style="2" customWidth="1"/>
    <col min="2308" max="2308" width="6.28515625" style="2" customWidth="1"/>
    <col min="2309" max="2309" width="9.42578125" style="2" customWidth="1"/>
    <col min="2310" max="2310" width="8.42578125" style="2" customWidth="1"/>
    <col min="2311" max="2311" width="11.28515625" style="2" customWidth="1"/>
    <col min="2312" max="2312" width="10.140625" style="2" customWidth="1"/>
    <col min="2313" max="2313" width="68.42578125" style="2" customWidth="1"/>
    <col min="2314" max="2542" width="10.28515625" style="2"/>
    <col min="2543" max="2543" width="53.42578125" style="2" customWidth="1"/>
    <col min="2544" max="2544" width="45.42578125" style="2" customWidth="1"/>
    <col min="2545" max="2545" width="9.42578125" style="2" customWidth="1"/>
    <col min="2546" max="2546" width="9.42578125" style="2" bestFit="1" customWidth="1"/>
    <col min="2547" max="2547" width="8.42578125" style="2" customWidth="1"/>
    <col min="2548" max="2548" width="7.140625" style="2" bestFit="1" customWidth="1"/>
    <col min="2549" max="2549" width="11.140625" style="2" customWidth="1"/>
    <col min="2550" max="2550" width="11" style="2" bestFit="1" customWidth="1"/>
    <col min="2551" max="2551" width="8.42578125" style="2" customWidth="1"/>
    <col min="2552" max="2552" width="7.7109375" style="2" bestFit="1" customWidth="1"/>
    <col min="2553" max="2553" width="11.42578125" style="2" bestFit="1" customWidth="1"/>
    <col min="2554" max="2555" width="8.42578125" style="2" customWidth="1"/>
    <col min="2556" max="2556" width="8.7109375" style="2" customWidth="1"/>
    <col min="2557" max="2557" width="9.85546875" style="2" customWidth="1"/>
    <col min="2558" max="2558" width="8.85546875" style="2" customWidth="1"/>
    <col min="2559" max="2559" width="10.85546875" style="2" bestFit="1" customWidth="1"/>
    <col min="2560" max="2560" width="9.140625" style="2" customWidth="1"/>
    <col min="2561" max="2561" width="10.7109375" style="2" customWidth="1"/>
    <col min="2562" max="2563" width="8.42578125" style="2" customWidth="1"/>
    <col min="2564" max="2564" width="6.28515625" style="2" customWidth="1"/>
    <col min="2565" max="2565" width="9.42578125" style="2" customWidth="1"/>
    <col min="2566" max="2566" width="8.42578125" style="2" customWidth="1"/>
    <col min="2567" max="2567" width="11.28515625" style="2" customWidth="1"/>
    <col min="2568" max="2568" width="10.140625" style="2" customWidth="1"/>
    <col min="2569" max="2569" width="68.42578125" style="2" customWidth="1"/>
    <col min="2570" max="2798" width="10.28515625" style="2"/>
    <col min="2799" max="2799" width="53.42578125" style="2" customWidth="1"/>
    <col min="2800" max="2800" width="45.42578125" style="2" customWidth="1"/>
    <col min="2801" max="2801" width="9.42578125" style="2" customWidth="1"/>
    <col min="2802" max="2802" width="9.42578125" style="2" bestFit="1" customWidth="1"/>
    <col min="2803" max="2803" width="8.42578125" style="2" customWidth="1"/>
    <col min="2804" max="2804" width="7.140625" style="2" bestFit="1" customWidth="1"/>
    <col min="2805" max="2805" width="11.140625" style="2" customWidth="1"/>
    <col min="2806" max="2806" width="11" style="2" bestFit="1" customWidth="1"/>
    <col min="2807" max="2807" width="8.42578125" style="2" customWidth="1"/>
    <col min="2808" max="2808" width="7.7109375" style="2" bestFit="1" customWidth="1"/>
    <col min="2809" max="2809" width="11.42578125" style="2" bestFit="1" customWidth="1"/>
    <col min="2810" max="2811" width="8.42578125" style="2" customWidth="1"/>
    <col min="2812" max="2812" width="8.7109375" style="2" customWidth="1"/>
    <col min="2813" max="2813" width="9.85546875" style="2" customWidth="1"/>
    <col min="2814" max="2814" width="8.85546875" style="2" customWidth="1"/>
    <col min="2815" max="2815" width="10.85546875" style="2" bestFit="1" customWidth="1"/>
    <col min="2816" max="2816" width="9.140625" style="2" customWidth="1"/>
    <col min="2817" max="2817" width="10.7109375" style="2" customWidth="1"/>
    <col min="2818" max="2819" width="8.42578125" style="2" customWidth="1"/>
    <col min="2820" max="2820" width="6.28515625" style="2" customWidth="1"/>
    <col min="2821" max="2821" width="9.42578125" style="2" customWidth="1"/>
    <col min="2822" max="2822" width="8.42578125" style="2" customWidth="1"/>
    <col min="2823" max="2823" width="11.28515625" style="2" customWidth="1"/>
    <col min="2824" max="2824" width="10.140625" style="2" customWidth="1"/>
    <col min="2825" max="2825" width="68.42578125" style="2" customWidth="1"/>
    <col min="2826" max="3054" width="10.28515625" style="2"/>
    <col min="3055" max="3055" width="53.42578125" style="2" customWidth="1"/>
    <col min="3056" max="3056" width="45.42578125" style="2" customWidth="1"/>
    <col min="3057" max="3057" width="9.42578125" style="2" customWidth="1"/>
    <col min="3058" max="3058" width="9.42578125" style="2" bestFit="1" customWidth="1"/>
    <col min="3059" max="3059" width="8.42578125" style="2" customWidth="1"/>
    <col min="3060" max="3060" width="7.140625" style="2" bestFit="1" customWidth="1"/>
    <col min="3061" max="3061" width="11.140625" style="2" customWidth="1"/>
    <col min="3062" max="3062" width="11" style="2" bestFit="1" customWidth="1"/>
    <col min="3063" max="3063" width="8.42578125" style="2" customWidth="1"/>
    <col min="3064" max="3064" width="7.7109375" style="2" bestFit="1" customWidth="1"/>
    <col min="3065" max="3065" width="11.42578125" style="2" bestFit="1" customWidth="1"/>
    <col min="3066" max="3067" width="8.42578125" style="2" customWidth="1"/>
    <col min="3068" max="3068" width="8.7109375" style="2" customWidth="1"/>
    <col min="3069" max="3069" width="9.85546875" style="2" customWidth="1"/>
    <col min="3070" max="3070" width="8.85546875" style="2" customWidth="1"/>
    <col min="3071" max="3071" width="10.85546875" style="2" bestFit="1" customWidth="1"/>
    <col min="3072" max="3072" width="9.140625" style="2" customWidth="1"/>
    <col min="3073" max="3073" width="10.7109375" style="2" customWidth="1"/>
    <col min="3074" max="3075" width="8.42578125" style="2" customWidth="1"/>
    <col min="3076" max="3076" width="6.28515625" style="2" customWidth="1"/>
    <col min="3077" max="3077" width="9.42578125" style="2" customWidth="1"/>
    <col min="3078" max="3078" width="8.42578125" style="2" customWidth="1"/>
    <col min="3079" max="3079" width="11.28515625" style="2" customWidth="1"/>
    <col min="3080" max="3080" width="10.140625" style="2" customWidth="1"/>
    <col min="3081" max="3081" width="68.42578125" style="2" customWidth="1"/>
    <col min="3082" max="3310" width="10.28515625" style="2"/>
    <col min="3311" max="3311" width="53.42578125" style="2" customWidth="1"/>
    <col min="3312" max="3312" width="45.42578125" style="2" customWidth="1"/>
    <col min="3313" max="3313" width="9.42578125" style="2" customWidth="1"/>
    <col min="3314" max="3314" width="9.42578125" style="2" bestFit="1" customWidth="1"/>
    <col min="3315" max="3315" width="8.42578125" style="2" customWidth="1"/>
    <col min="3316" max="3316" width="7.140625" style="2" bestFit="1" customWidth="1"/>
    <col min="3317" max="3317" width="11.140625" style="2" customWidth="1"/>
    <col min="3318" max="3318" width="11" style="2" bestFit="1" customWidth="1"/>
    <col min="3319" max="3319" width="8.42578125" style="2" customWidth="1"/>
    <col min="3320" max="3320" width="7.7109375" style="2" bestFit="1" customWidth="1"/>
    <col min="3321" max="3321" width="11.42578125" style="2" bestFit="1" customWidth="1"/>
    <col min="3322" max="3323" width="8.42578125" style="2" customWidth="1"/>
    <col min="3324" max="3324" width="8.7109375" style="2" customWidth="1"/>
    <col min="3325" max="3325" width="9.85546875" style="2" customWidth="1"/>
    <col min="3326" max="3326" width="8.85546875" style="2" customWidth="1"/>
    <col min="3327" max="3327" width="10.85546875" style="2" bestFit="1" customWidth="1"/>
    <col min="3328" max="3328" width="9.140625" style="2" customWidth="1"/>
    <col min="3329" max="3329" width="10.7109375" style="2" customWidth="1"/>
    <col min="3330" max="3331" width="8.42578125" style="2" customWidth="1"/>
    <col min="3332" max="3332" width="6.28515625" style="2" customWidth="1"/>
    <col min="3333" max="3333" width="9.42578125" style="2" customWidth="1"/>
    <col min="3334" max="3334" width="8.42578125" style="2" customWidth="1"/>
    <col min="3335" max="3335" width="11.28515625" style="2" customWidth="1"/>
    <col min="3336" max="3336" width="10.140625" style="2" customWidth="1"/>
    <col min="3337" max="3337" width="68.42578125" style="2" customWidth="1"/>
    <col min="3338" max="3566" width="10.28515625" style="2"/>
    <col min="3567" max="3567" width="53.42578125" style="2" customWidth="1"/>
    <col min="3568" max="3568" width="45.42578125" style="2" customWidth="1"/>
    <col min="3569" max="3569" width="9.42578125" style="2" customWidth="1"/>
    <col min="3570" max="3570" width="9.42578125" style="2" bestFit="1" customWidth="1"/>
    <col min="3571" max="3571" width="8.42578125" style="2" customWidth="1"/>
    <col min="3572" max="3572" width="7.140625" style="2" bestFit="1" customWidth="1"/>
    <col min="3573" max="3573" width="11.140625" style="2" customWidth="1"/>
    <col min="3574" max="3574" width="11" style="2" bestFit="1" customWidth="1"/>
    <col min="3575" max="3575" width="8.42578125" style="2" customWidth="1"/>
    <col min="3576" max="3576" width="7.7109375" style="2" bestFit="1" customWidth="1"/>
    <col min="3577" max="3577" width="11.42578125" style="2" bestFit="1" customWidth="1"/>
    <col min="3578" max="3579" width="8.42578125" style="2" customWidth="1"/>
    <col min="3580" max="3580" width="8.7109375" style="2" customWidth="1"/>
    <col min="3581" max="3581" width="9.85546875" style="2" customWidth="1"/>
    <col min="3582" max="3582" width="8.85546875" style="2" customWidth="1"/>
    <col min="3583" max="3583" width="10.85546875" style="2" bestFit="1" customWidth="1"/>
    <col min="3584" max="3584" width="9.140625" style="2" customWidth="1"/>
    <col min="3585" max="3585" width="10.7109375" style="2" customWidth="1"/>
    <col min="3586" max="3587" width="8.42578125" style="2" customWidth="1"/>
    <col min="3588" max="3588" width="6.28515625" style="2" customWidth="1"/>
    <col min="3589" max="3589" width="9.42578125" style="2" customWidth="1"/>
    <col min="3590" max="3590" width="8.42578125" style="2" customWidth="1"/>
    <col min="3591" max="3591" width="11.28515625" style="2" customWidth="1"/>
    <col min="3592" max="3592" width="10.140625" style="2" customWidth="1"/>
    <col min="3593" max="3593" width="68.42578125" style="2" customWidth="1"/>
    <col min="3594" max="3822" width="10.28515625" style="2"/>
    <col min="3823" max="3823" width="53.42578125" style="2" customWidth="1"/>
    <col min="3824" max="3824" width="45.42578125" style="2" customWidth="1"/>
    <col min="3825" max="3825" width="9.42578125" style="2" customWidth="1"/>
    <col min="3826" max="3826" width="9.42578125" style="2" bestFit="1" customWidth="1"/>
    <col min="3827" max="3827" width="8.42578125" style="2" customWidth="1"/>
    <col min="3828" max="3828" width="7.140625" style="2" bestFit="1" customWidth="1"/>
    <col min="3829" max="3829" width="11.140625" style="2" customWidth="1"/>
    <col min="3830" max="3830" width="11" style="2" bestFit="1" customWidth="1"/>
    <col min="3831" max="3831" width="8.42578125" style="2" customWidth="1"/>
    <col min="3832" max="3832" width="7.7109375" style="2" bestFit="1" customWidth="1"/>
    <col min="3833" max="3833" width="11.42578125" style="2" bestFit="1" customWidth="1"/>
    <col min="3834" max="3835" width="8.42578125" style="2" customWidth="1"/>
    <col min="3836" max="3836" width="8.7109375" style="2" customWidth="1"/>
    <col min="3837" max="3837" width="9.85546875" style="2" customWidth="1"/>
    <col min="3838" max="3838" width="8.85546875" style="2" customWidth="1"/>
    <col min="3839" max="3839" width="10.85546875" style="2" bestFit="1" customWidth="1"/>
    <col min="3840" max="3840" width="9.140625" style="2" customWidth="1"/>
    <col min="3841" max="3841" width="10.7109375" style="2" customWidth="1"/>
    <col min="3842" max="3843" width="8.42578125" style="2" customWidth="1"/>
    <col min="3844" max="3844" width="6.28515625" style="2" customWidth="1"/>
    <col min="3845" max="3845" width="9.42578125" style="2" customWidth="1"/>
    <col min="3846" max="3846" width="8.42578125" style="2" customWidth="1"/>
    <col min="3847" max="3847" width="11.28515625" style="2" customWidth="1"/>
    <col min="3848" max="3848" width="10.140625" style="2" customWidth="1"/>
    <col min="3849" max="3849" width="68.42578125" style="2" customWidth="1"/>
    <col min="3850" max="4078" width="10.28515625" style="2"/>
    <col min="4079" max="4079" width="53.42578125" style="2" customWidth="1"/>
    <col min="4080" max="4080" width="45.42578125" style="2" customWidth="1"/>
    <col min="4081" max="4081" width="9.42578125" style="2" customWidth="1"/>
    <col min="4082" max="4082" width="9.42578125" style="2" bestFit="1" customWidth="1"/>
    <col min="4083" max="4083" width="8.42578125" style="2" customWidth="1"/>
    <col min="4084" max="4084" width="7.140625" style="2" bestFit="1" customWidth="1"/>
    <col min="4085" max="4085" width="11.140625" style="2" customWidth="1"/>
    <col min="4086" max="4086" width="11" style="2" bestFit="1" customWidth="1"/>
    <col min="4087" max="4087" width="8.42578125" style="2" customWidth="1"/>
    <col min="4088" max="4088" width="7.7109375" style="2" bestFit="1" customWidth="1"/>
    <col min="4089" max="4089" width="11.42578125" style="2" bestFit="1" customWidth="1"/>
    <col min="4090" max="4091" width="8.42578125" style="2" customWidth="1"/>
    <col min="4092" max="4092" width="8.7109375" style="2" customWidth="1"/>
    <col min="4093" max="4093" width="9.85546875" style="2" customWidth="1"/>
    <col min="4094" max="4094" width="8.85546875" style="2" customWidth="1"/>
    <col min="4095" max="4095" width="10.85546875" style="2" bestFit="1" customWidth="1"/>
    <col min="4096" max="4096" width="9.140625" style="2" customWidth="1"/>
    <col min="4097" max="4097" width="10.7109375" style="2" customWidth="1"/>
    <col min="4098" max="4099" width="8.42578125" style="2" customWidth="1"/>
    <col min="4100" max="4100" width="6.28515625" style="2" customWidth="1"/>
    <col min="4101" max="4101" width="9.42578125" style="2" customWidth="1"/>
    <col min="4102" max="4102" width="8.42578125" style="2" customWidth="1"/>
    <col min="4103" max="4103" width="11.28515625" style="2" customWidth="1"/>
    <col min="4104" max="4104" width="10.140625" style="2" customWidth="1"/>
    <col min="4105" max="4105" width="68.42578125" style="2" customWidth="1"/>
    <col min="4106" max="4334" width="10.28515625" style="2"/>
    <col min="4335" max="4335" width="53.42578125" style="2" customWidth="1"/>
    <col min="4336" max="4336" width="45.42578125" style="2" customWidth="1"/>
    <col min="4337" max="4337" width="9.42578125" style="2" customWidth="1"/>
    <col min="4338" max="4338" width="9.42578125" style="2" bestFit="1" customWidth="1"/>
    <col min="4339" max="4339" width="8.42578125" style="2" customWidth="1"/>
    <col min="4340" max="4340" width="7.140625" style="2" bestFit="1" customWidth="1"/>
    <col min="4341" max="4341" width="11.140625" style="2" customWidth="1"/>
    <col min="4342" max="4342" width="11" style="2" bestFit="1" customWidth="1"/>
    <col min="4343" max="4343" width="8.42578125" style="2" customWidth="1"/>
    <col min="4344" max="4344" width="7.7109375" style="2" bestFit="1" customWidth="1"/>
    <col min="4345" max="4345" width="11.42578125" style="2" bestFit="1" customWidth="1"/>
    <col min="4346" max="4347" width="8.42578125" style="2" customWidth="1"/>
    <col min="4348" max="4348" width="8.7109375" style="2" customWidth="1"/>
    <col min="4349" max="4349" width="9.85546875" style="2" customWidth="1"/>
    <col min="4350" max="4350" width="8.85546875" style="2" customWidth="1"/>
    <col min="4351" max="4351" width="10.85546875" style="2" bestFit="1" customWidth="1"/>
    <col min="4352" max="4352" width="9.140625" style="2" customWidth="1"/>
    <col min="4353" max="4353" width="10.7109375" style="2" customWidth="1"/>
    <col min="4354" max="4355" width="8.42578125" style="2" customWidth="1"/>
    <col min="4356" max="4356" width="6.28515625" style="2" customWidth="1"/>
    <col min="4357" max="4357" width="9.42578125" style="2" customWidth="1"/>
    <col min="4358" max="4358" width="8.42578125" style="2" customWidth="1"/>
    <col min="4359" max="4359" width="11.28515625" style="2" customWidth="1"/>
    <col min="4360" max="4360" width="10.140625" style="2" customWidth="1"/>
    <col min="4361" max="4361" width="68.42578125" style="2" customWidth="1"/>
    <col min="4362" max="4590" width="10.28515625" style="2"/>
    <col min="4591" max="4591" width="53.42578125" style="2" customWidth="1"/>
    <col min="4592" max="4592" width="45.42578125" style="2" customWidth="1"/>
    <col min="4593" max="4593" width="9.42578125" style="2" customWidth="1"/>
    <col min="4594" max="4594" width="9.42578125" style="2" bestFit="1" customWidth="1"/>
    <col min="4595" max="4595" width="8.42578125" style="2" customWidth="1"/>
    <col min="4596" max="4596" width="7.140625" style="2" bestFit="1" customWidth="1"/>
    <col min="4597" max="4597" width="11.140625" style="2" customWidth="1"/>
    <col min="4598" max="4598" width="11" style="2" bestFit="1" customWidth="1"/>
    <col min="4599" max="4599" width="8.42578125" style="2" customWidth="1"/>
    <col min="4600" max="4600" width="7.7109375" style="2" bestFit="1" customWidth="1"/>
    <col min="4601" max="4601" width="11.42578125" style="2" bestFit="1" customWidth="1"/>
    <col min="4602" max="4603" width="8.42578125" style="2" customWidth="1"/>
    <col min="4604" max="4604" width="8.7109375" style="2" customWidth="1"/>
    <col min="4605" max="4605" width="9.85546875" style="2" customWidth="1"/>
    <col min="4606" max="4606" width="8.85546875" style="2" customWidth="1"/>
    <col min="4607" max="4607" width="10.85546875" style="2" bestFit="1" customWidth="1"/>
    <col min="4608" max="4608" width="9.140625" style="2" customWidth="1"/>
    <col min="4609" max="4609" width="10.7109375" style="2" customWidth="1"/>
    <col min="4610" max="4611" width="8.42578125" style="2" customWidth="1"/>
    <col min="4612" max="4612" width="6.28515625" style="2" customWidth="1"/>
    <col min="4613" max="4613" width="9.42578125" style="2" customWidth="1"/>
    <col min="4614" max="4614" width="8.42578125" style="2" customWidth="1"/>
    <col min="4615" max="4615" width="11.28515625" style="2" customWidth="1"/>
    <col min="4616" max="4616" width="10.140625" style="2" customWidth="1"/>
    <col min="4617" max="4617" width="68.42578125" style="2" customWidth="1"/>
    <col min="4618" max="4846" width="10.28515625" style="2"/>
    <col min="4847" max="4847" width="53.42578125" style="2" customWidth="1"/>
    <col min="4848" max="4848" width="45.42578125" style="2" customWidth="1"/>
    <col min="4849" max="4849" width="9.42578125" style="2" customWidth="1"/>
    <col min="4850" max="4850" width="9.42578125" style="2" bestFit="1" customWidth="1"/>
    <col min="4851" max="4851" width="8.42578125" style="2" customWidth="1"/>
    <col min="4852" max="4852" width="7.140625" style="2" bestFit="1" customWidth="1"/>
    <col min="4853" max="4853" width="11.140625" style="2" customWidth="1"/>
    <col min="4854" max="4854" width="11" style="2" bestFit="1" customWidth="1"/>
    <col min="4855" max="4855" width="8.42578125" style="2" customWidth="1"/>
    <col min="4856" max="4856" width="7.7109375" style="2" bestFit="1" customWidth="1"/>
    <col min="4857" max="4857" width="11.42578125" style="2" bestFit="1" customWidth="1"/>
    <col min="4858" max="4859" width="8.42578125" style="2" customWidth="1"/>
    <col min="4860" max="4860" width="8.7109375" style="2" customWidth="1"/>
    <col min="4861" max="4861" width="9.85546875" style="2" customWidth="1"/>
    <col min="4862" max="4862" width="8.85546875" style="2" customWidth="1"/>
    <col min="4863" max="4863" width="10.85546875" style="2" bestFit="1" customWidth="1"/>
    <col min="4864" max="4864" width="9.140625" style="2" customWidth="1"/>
    <col min="4865" max="4865" width="10.7109375" style="2" customWidth="1"/>
    <col min="4866" max="4867" width="8.42578125" style="2" customWidth="1"/>
    <col min="4868" max="4868" width="6.28515625" style="2" customWidth="1"/>
    <col min="4869" max="4869" width="9.42578125" style="2" customWidth="1"/>
    <col min="4870" max="4870" width="8.42578125" style="2" customWidth="1"/>
    <col min="4871" max="4871" width="11.28515625" style="2" customWidth="1"/>
    <col min="4872" max="4872" width="10.140625" style="2" customWidth="1"/>
    <col min="4873" max="4873" width="68.42578125" style="2" customWidth="1"/>
    <col min="4874" max="5102" width="10.28515625" style="2"/>
    <col min="5103" max="5103" width="53.42578125" style="2" customWidth="1"/>
    <col min="5104" max="5104" width="45.42578125" style="2" customWidth="1"/>
    <col min="5105" max="5105" width="9.42578125" style="2" customWidth="1"/>
    <col min="5106" max="5106" width="9.42578125" style="2" bestFit="1" customWidth="1"/>
    <col min="5107" max="5107" width="8.42578125" style="2" customWidth="1"/>
    <col min="5108" max="5108" width="7.140625" style="2" bestFit="1" customWidth="1"/>
    <col min="5109" max="5109" width="11.140625" style="2" customWidth="1"/>
    <col min="5110" max="5110" width="11" style="2" bestFit="1" customWidth="1"/>
    <col min="5111" max="5111" width="8.42578125" style="2" customWidth="1"/>
    <col min="5112" max="5112" width="7.7109375" style="2" bestFit="1" customWidth="1"/>
    <col min="5113" max="5113" width="11.42578125" style="2" bestFit="1" customWidth="1"/>
    <col min="5114" max="5115" width="8.42578125" style="2" customWidth="1"/>
    <col min="5116" max="5116" width="8.7109375" style="2" customWidth="1"/>
    <col min="5117" max="5117" width="9.85546875" style="2" customWidth="1"/>
    <col min="5118" max="5118" width="8.85546875" style="2" customWidth="1"/>
    <col min="5119" max="5119" width="10.85546875" style="2" bestFit="1" customWidth="1"/>
    <col min="5120" max="5120" width="9.140625" style="2" customWidth="1"/>
    <col min="5121" max="5121" width="10.7109375" style="2" customWidth="1"/>
    <col min="5122" max="5123" width="8.42578125" style="2" customWidth="1"/>
    <col min="5124" max="5124" width="6.28515625" style="2" customWidth="1"/>
    <col min="5125" max="5125" width="9.42578125" style="2" customWidth="1"/>
    <col min="5126" max="5126" width="8.42578125" style="2" customWidth="1"/>
    <col min="5127" max="5127" width="11.28515625" style="2" customWidth="1"/>
    <col min="5128" max="5128" width="10.140625" style="2" customWidth="1"/>
    <col min="5129" max="5129" width="68.42578125" style="2" customWidth="1"/>
    <col min="5130" max="5358" width="10.28515625" style="2"/>
    <col min="5359" max="5359" width="53.42578125" style="2" customWidth="1"/>
    <col min="5360" max="5360" width="45.42578125" style="2" customWidth="1"/>
    <col min="5361" max="5361" width="9.42578125" style="2" customWidth="1"/>
    <col min="5362" max="5362" width="9.42578125" style="2" bestFit="1" customWidth="1"/>
    <col min="5363" max="5363" width="8.42578125" style="2" customWidth="1"/>
    <col min="5364" max="5364" width="7.140625" style="2" bestFit="1" customWidth="1"/>
    <col min="5365" max="5365" width="11.140625" style="2" customWidth="1"/>
    <col min="5366" max="5366" width="11" style="2" bestFit="1" customWidth="1"/>
    <col min="5367" max="5367" width="8.42578125" style="2" customWidth="1"/>
    <col min="5368" max="5368" width="7.7109375" style="2" bestFit="1" customWidth="1"/>
    <col min="5369" max="5369" width="11.42578125" style="2" bestFit="1" customWidth="1"/>
    <col min="5370" max="5371" width="8.42578125" style="2" customWidth="1"/>
    <col min="5372" max="5372" width="8.7109375" style="2" customWidth="1"/>
    <col min="5373" max="5373" width="9.85546875" style="2" customWidth="1"/>
    <col min="5374" max="5374" width="8.85546875" style="2" customWidth="1"/>
    <col min="5375" max="5375" width="10.85546875" style="2" bestFit="1" customWidth="1"/>
    <col min="5376" max="5376" width="9.140625" style="2" customWidth="1"/>
    <col min="5377" max="5377" width="10.7109375" style="2" customWidth="1"/>
    <col min="5378" max="5379" width="8.42578125" style="2" customWidth="1"/>
    <col min="5380" max="5380" width="6.28515625" style="2" customWidth="1"/>
    <col min="5381" max="5381" width="9.42578125" style="2" customWidth="1"/>
    <col min="5382" max="5382" width="8.42578125" style="2" customWidth="1"/>
    <col min="5383" max="5383" width="11.28515625" style="2" customWidth="1"/>
    <col min="5384" max="5384" width="10.140625" style="2" customWidth="1"/>
    <col min="5385" max="5385" width="68.42578125" style="2" customWidth="1"/>
    <col min="5386" max="5614" width="10.28515625" style="2"/>
    <col min="5615" max="5615" width="53.42578125" style="2" customWidth="1"/>
    <col min="5616" max="5616" width="45.42578125" style="2" customWidth="1"/>
    <col min="5617" max="5617" width="9.42578125" style="2" customWidth="1"/>
    <col min="5618" max="5618" width="9.42578125" style="2" bestFit="1" customWidth="1"/>
    <col min="5619" max="5619" width="8.42578125" style="2" customWidth="1"/>
    <col min="5620" max="5620" width="7.140625" style="2" bestFit="1" customWidth="1"/>
    <col min="5621" max="5621" width="11.140625" style="2" customWidth="1"/>
    <col min="5622" max="5622" width="11" style="2" bestFit="1" customWidth="1"/>
    <col min="5623" max="5623" width="8.42578125" style="2" customWidth="1"/>
    <col min="5624" max="5624" width="7.7109375" style="2" bestFit="1" customWidth="1"/>
    <col min="5625" max="5625" width="11.42578125" style="2" bestFit="1" customWidth="1"/>
    <col min="5626" max="5627" width="8.42578125" style="2" customWidth="1"/>
    <col min="5628" max="5628" width="8.7109375" style="2" customWidth="1"/>
    <col min="5629" max="5629" width="9.85546875" style="2" customWidth="1"/>
    <col min="5630" max="5630" width="8.85546875" style="2" customWidth="1"/>
    <col min="5631" max="5631" width="10.85546875" style="2" bestFit="1" customWidth="1"/>
    <col min="5632" max="5632" width="9.140625" style="2" customWidth="1"/>
    <col min="5633" max="5633" width="10.7109375" style="2" customWidth="1"/>
    <col min="5634" max="5635" width="8.42578125" style="2" customWidth="1"/>
    <col min="5636" max="5636" width="6.28515625" style="2" customWidth="1"/>
    <col min="5637" max="5637" width="9.42578125" style="2" customWidth="1"/>
    <col min="5638" max="5638" width="8.42578125" style="2" customWidth="1"/>
    <col min="5639" max="5639" width="11.28515625" style="2" customWidth="1"/>
    <col min="5640" max="5640" width="10.140625" style="2" customWidth="1"/>
    <col min="5641" max="5641" width="68.42578125" style="2" customWidth="1"/>
    <col min="5642" max="5870" width="10.28515625" style="2"/>
    <col min="5871" max="5871" width="53.42578125" style="2" customWidth="1"/>
    <col min="5872" max="5872" width="45.42578125" style="2" customWidth="1"/>
    <col min="5873" max="5873" width="9.42578125" style="2" customWidth="1"/>
    <col min="5874" max="5874" width="9.42578125" style="2" bestFit="1" customWidth="1"/>
    <col min="5875" max="5875" width="8.42578125" style="2" customWidth="1"/>
    <col min="5876" max="5876" width="7.140625" style="2" bestFit="1" customWidth="1"/>
    <col min="5877" max="5877" width="11.140625" style="2" customWidth="1"/>
    <col min="5878" max="5878" width="11" style="2" bestFit="1" customWidth="1"/>
    <col min="5879" max="5879" width="8.42578125" style="2" customWidth="1"/>
    <col min="5880" max="5880" width="7.7109375" style="2" bestFit="1" customWidth="1"/>
    <col min="5881" max="5881" width="11.42578125" style="2" bestFit="1" customWidth="1"/>
    <col min="5882" max="5883" width="8.42578125" style="2" customWidth="1"/>
    <col min="5884" max="5884" width="8.7109375" style="2" customWidth="1"/>
    <col min="5885" max="5885" width="9.85546875" style="2" customWidth="1"/>
    <col min="5886" max="5886" width="8.85546875" style="2" customWidth="1"/>
    <col min="5887" max="5887" width="10.85546875" style="2" bestFit="1" customWidth="1"/>
    <col min="5888" max="5888" width="9.140625" style="2" customWidth="1"/>
    <col min="5889" max="5889" width="10.7109375" style="2" customWidth="1"/>
    <col min="5890" max="5891" width="8.42578125" style="2" customWidth="1"/>
    <col min="5892" max="5892" width="6.28515625" style="2" customWidth="1"/>
    <col min="5893" max="5893" width="9.42578125" style="2" customWidth="1"/>
    <col min="5894" max="5894" width="8.42578125" style="2" customWidth="1"/>
    <col min="5895" max="5895" width="11.28515625" style="2" customWidth="1"/>
    <col min="5896" max="5896" width="10.140625" style="2" customWidth="1"/>
    <col min="5897" max="5897" width="68.42578125" style="2" customWidth="1"/>
    <col min="5898" max="6126" width="10.28515625" style="2"/>
    <col min="6127" max="6127" width="53.42578125" style="2" customWidth="1"/>
    <col min="6128" max="6128" width="45.42578125" style="2" customWidth="1"/>
    <col min="6129" max="6129" width="9.42578125" style="2" customWidth="1"/>
    <col min="6130" max="6130" width="9.42578125" style="2" bestFit="1" customWidth="1"/>
    <col min="6131" max="6131" width="8.42578125" style="2" customWidth="1"/>
    <col min="6132" max="6132" width="7.140625" style="2" bestFit="1" customWidth="1"/>
    <col min="6133" max="6133" width="11.140625" style="2" customWidth="1"/>
    <col min="6134" max="6134" width="11" style="2" bestFit="1" customWidth="1"/>
    <col min="6135" max="6135" width="8.42578125" style="2" customWidth="1"/>
    <col min="6136" max="6136" width="7.7109375" style="2" bestFit="1" customWidth="1"/>
    <col min="6137" max="6137" width="11.42578125" style="2" bestFit="1" customWidth="1"/>
    <col min="6138" max="6139" width="8.42578125" style="2" customWidth="1"/>
    <col min="6140" max="6140" width="8.7109375" style="2" customWidth="1"/>
    <col min="6141" max="6141" width="9.85546875" style="2" customWidth="1"/>
    <col min="6142" max="6142" width="8.85546875" style="2" customWidth="1"/>
    <col min="6143" max="6143" width="10.85546875" style="2" bestFit="1" customWidth="1"/>
    <col min="6144" max="6144" width="9.140625" style="2" customWidth="1"/>
    <col min="6145" max="6145" width="10.7109375" style="2" customWidth="1"/>
    <col min="6146" max="6147" width="8.42578125" style="2" customWidth="1"/>
    <col min="6148" max="6148" width="6.28515625" style="2" customWidth="1"/>
    <col min="6149" max="6149" width="9.42578125" style="2" customWidth="1"/>
    <col min="6150" max="6150" width="8.42578125" style="2" customWidth="1"/>
    <col min="6151" max="6151" width="11.28515625" style="2" customWidth="1"/>
    <col min="6152" max="6152" width="10.140625" style="2" customWidth="1"/>
    <col min="6153" max="6153" width="68.42578125" style="2" customWidth="1"/>
    <col min="6154" max="6382" width="10.28515625" style="2"/>
    <col min="6383" max="6383" width="53.42578125" style="2" customWidth="1"/>
    <col min="6384" max="6384" width="45.42578125" style="2" customWidth="1"/>
    <col min="6385" max="6385" width="9.42578125" style="2" customWidth="1"/>
    <col min="6386" max="6386" width="9.42578125" style="2" bestFit="1" customWidth="1"/>
    <col min="6387" max="6387" width="8.42578125" style="2" customWidth="1"/>
    <col min="6388" max="6388" width="7.140625" style="2" bestFit="1" customWidth="1"/>
    <col min="6389" max="6389" width="11.140625" style="2" customWidth="1"/>
    <col min="6390" max="6390" width="11" style="2" bestFit="1" customWidth="1"/>
    <col min="6391" max="6391" width="8.42578125" style="2" customWidth="1"/>
    <col min="6392" max="6392" width="7.7109375" style="2" bestFit="1" customWidth="1"/>
    <col min="6393" max="6393" width="11.42578125" style="2" bestFit="1" customWidth="1"/>
    <col min="6394" max="6395" width="8.42578125" style="2" customWidth="1"/>
    <col min="6396" max="6396" width="8.7109375" style="2" customWidth="1"/>
    <col min="6397" max="6397" width="9.85546875" style="2" customWidth="1"/>
    <col min="6398" max="6398" width="8.85546875" style="2" customWidth="1"/>
    <col min="6399" max="6399" width="10.85546875" style="2" bestFit="1" customWidth="1"/>
    <col min="6400" max="6400" width="9.140625" style="2" customWidth="1"/>
    <col min="6401" max="6401" width="10.7109375" style="2" customWidth="1"/>
    <col min="6402" max="6403" width="8.42578125" style="2" customWidth="1"/>
    <col min="6404" max="6404" width="6.28515625" style="2" customWidth="1"/>
    <col min="6405" max="6405" width="9.42578125" style="2" customWidth="1"/>
    <col min="6406" max="6406" width="8.42578125" style="2" customWidth="1"/>
    <col min="6407" max="6407" width="11.28515625" style="2" customWidth="1"/>
    <col min="6408" max="6408" width="10.140625" style="2" customWidth="1"/>
    <col min="6409" max="6409" width="68.42578125" style="2" customWidth="1"/>
    <col min="6410" max="6638" width="10.28515625" style="2"/>
    <col min="6639" max="6639" width="53.42578125" style="2" customWidth="1"/>
    <col min="6640" max="6640" width="45.42578125" style="2" customWidth="1"/>
    <col min="6641" max="6641" width="9.42578125" style="2" customWidth="1"/>
    <col min="6642" max="6642" width="9.42578125" style="2" bestFit="1" customWidth="1"/>
    <col min="6643" max="6643" width="8.42578125" style="2" customWidth="1"/>
    <col min="6644" max="6644" width="7.140625" style="2" bestFit="1" customWidth="1"/>
    <col min="6645" max="6645" width="11.140625" style="2" customWidth="1"/>
    <col min="6646" max="6646" width="11" style="2" bestFit="1" customWidth="1"/>
    <col min="6647" max="6647" width="8.42578125" style="2" customWidth="1"/>
    <col min="6648" max="6648" width="7.7109375" style="2" bestFit="1" customWidth="1"/>
    <col min="6649" max="6649" width="11.42578125" style="2" bestFit="1" customWidth="1"/>
    <col min="6650" max="6651" width="8.42578125" style="2" customWidth="1"/>
    <col min="6652" max="6652" width="8.7109375" style="2" customWidth="1"/>
    <col min="6653" max="6653" width="9.85546875" style="2" customWidth="1"/>
    <col min="6654" max="6654" width="8.85546875" style="2" customWidth="1"/>
    <col min="6655" max="6655" width="10.85546875" style="2" bestFit="1" customWidth="1"/>
    <col min="6656" max="6656" width="9.140625" style="2" customWidth="1"/>
    <col min="6657" max="6657" width="10.7109375" style="2" customWidth="1"/>
    <col min="6658" max="6659" width="8.42578125" style="2" customWidth="1"/>
    <col min="6660" max="6660" width="6.28515625" style="2" customWidth="1"/>
    <col min="6661" max="6661" width="9.42578125" style="2" customWidth="1"/>
    <col min="6662" max="6662" width="8.42578125" style="2" customWidth="1"/>
    <col min="6663" max="6663" width="11.28515625" style="2" customWidth="1"/>
    <col min="6664" max="6664" width="10.140625" style="2" customWidth="1"/>
    <col min="6665" max="6665" width="68.42578125" style="2" customWidth="1"/>
    <col min="6666" max="6894" width="10.28515625" style="2"/>
    <col min="6895" max="6895" width="53.42578125" style="2" customWidth="1"/>
    <col min="6896" max="6896" width="45.42578125" style="2" customWidth="1"/>
    <col min="6897" max="6897" width="9.42578125" style="2" customWidth="1"/>
    <col min="6898" max="6898" width="9.42578125" style="2" bestFit="1" customWidth="1"/>
    <col min="6899" max="6899" width="8.42578125" style="2" customWidth="1"/>
    <col min="6900" max="6900" width="7.140625" style="2" bestFit="1" customWidth="1"/>
    <col min="6901" max="6901" width="11.140625" style="2" customWidth="1"/>
    <col min="6902" max="6902" width="11" style="2" bestFit="1" customWidth="1"/>
    <col min="6903" max="6903" width="8.42578125" style="2" customWidth="1"/>
    <col min="6904" max="6904" width="7.7109375" style="2" bestFit="1" customWidth="1"/>
    <col min="6905" max="6905" width="11.42578125" style="2" bestFit="1" customWidth="1"/>
    <col min="6906" max="6907" width="8.42578125" style="2" customWidth="1"/>
    <col min="6908" max="6908" width="8.7109375" style="2" customWidth="1"/>
    <col min="6909" max="6909" width="9.85546875" style="2" customWidth="1"/>
    <col min="6910" max="6910" width="8.85546875" style="2" customWidth="1"/>
    <col min="6911" max="6911" width="10.85546875" style="2" bestFit="1" customWidth="1"/>
    <col min="6912" max="6912" width="9.140625" style="2" customWidth="1"/>
    <col min="6913" max="6913" width="10.7109375" style="2" customWidth="1"/>
    <col min="6914" max="6915" width="8.42578125" style="2" customWidth="1"/>
    <col min="6916" max="6916" width="6.28515625" style="2" customWidth="1"/>
    <col min="6917" max="6917" width="9.42578125" style="2" customWidth="1"/>
    <col min="6918" max="6918" width="8.42578125" style="2" customWidth="1"/>
    <col min="6919" max="6919" width="11.28515625" style="2" customWidth="1"/>
    <col min="6920" max="6920" width="10.140625" style="2" customWidth="1"/>
    <col min="6921" max="6921" width="68.42578125" style="2" customWidth="1"/>
    <col min="6922" max="7150" width="10.28515625" style="2"/>
    <col min="7151" max="7151" width="53.42578125" style="2" customWidth="1"/>
    <col min="7152" max="7152" width="45.42578125" style="2" customWidth="1"/>
    <col min="7153" max="7153" width="9.42578125" style="2" customWidth="1"/>
    <col min="7154" max="7154" width="9.42578125" style="2" bestFit="1" customWidth="1"/>
    <col min="7155" max="7155" width="8.42578125" style="2" customWidth="1"/>
    <col min="7156" max="7156" width="7.140625" style="2" bestFit="1" customWidth="1"/>
    <col min="7157" max="7157" width="11.140625" style="2" customWidth="1"/>
    <col min="7158" max="7158" width="11" style="2" bestFit="1" customWidth="1"/>
    <col min="7159" max="7159" width="8.42578125" style="2" customWidth="1"/>
    <col min="7160" max="7160" width="7.7109375" style="2" bestFit="1" customWidth="1"/>
    <col min="7161" max="7161" width="11.42578125" style="2" bestFit="1" customWidth="1"/>
    <col min="7162" max="7163" width="8.42578125" style="2" customWidth="1"/>
    <col min="7164" max="7164" width="8.7109375" style="2" customWidth="1"/>
    <col min="7165" max="7165" width="9.85546875" style="2" customWidth="1"/>
    <col min="7166" max="7166" width="8.85546875" style="2" customWidth="1"/>
    <col min="7167" max="7167" width="10.85546875" style="2" bestFit="1" customWidth="1"/>
    <col min="7168" max="7168" width="9.140625" style="2" customWidth="1"/>
    <col min="7169" max="7169" width="10.7109375" style="2" customWidth="1"/>
    <col min="7170" max="7171" width="8.42578125" style="2" customWidth="1"/>
    <col min="7172" max="7172" width="6.28515625" style="2" customWidth="1"/>
    <col min="7173" max="7173" width="9.42578125" style="2" customWidth="1"/>
    <col min="7174" max="7174" width="8.42578125" style="2" customWidth="1"/>
    <col min="7175" max="7175" width="11.28515625" style="2" customWidth="1"/>
    <col min="7176" max="7176" width="10.140625" style="2" customWidth="1"/>
    <col min="7177" max="7177" width="68.42578125" style="2" customWidth="1"/>
    <col min="7178" max="7406" width="10.28515625" style="2"/>
    <col min="7407" max="7407" width="53.42578125" style="2" customWidth="1"/>
    <col min="7408" max="7408" width="45.42578125" style="2" customWidth="1"/>
    <col min="7409" max="7409" width="9.42578125" style="2" customWidth="1"/>
    <col min="7410" max="7410" width="9.42578125" style="2" bestFit="1" customWidth="1"/>
    <col min="7411" max="7411" width="8.42578125" style="2" customWidth="1"/>
    <col min="7412" max="7412" width="7.140625" style="2" bestFit="1" customWidth="1"/>
    <col min="7413" max="7413" width="11.140625" style="2" customWidth="1"/>
    <col min="7414" max="7414" width="11" style="2" bestFit="1" customWidth="1"/>
    <col min="7415" max="7415" width="8.42578125" style="2" customWidth="1"/>
    <col min="7416" max="7416" width="7.7109375" style="2" bestFit="1" customWidth="1"/>
    <col min="7417" max="7417" width="11.42578125" style="2" bestFit="1" customWidth="1"/>
    <col min="7418" max="7419" width="8.42578125" style="2" customWidth="1"/>
    <col min="7420" max="7420" width="8.7109375" style="2" customWidth="1"/>
    <col min="7421" max="7421" width="9.85546875" style="2" customWidth="1"/>
    <col min="7422" max="7422" width="8.85546875" style="2" customWidth="1"/>
    <col min="7423" max="7423" width="10.85546875" style="2" bestFit="1" customWidth="1"/>
    <col min="7424" max="7424" width="9.140625" style="2" customWidth="1"/>
    <col min="7425" max="7425" width="10.7109375" style="2" customWidth="1"/>
    <col min="7426" max="7427" width="8.42578125" style="2" customWidth="1"/>
    <col min="7428" max="7428" width="6.28515625" style="2" customWidth="1"/>
    <col min="7429" max="7429" width="9.42578125" style="2" customWidth="1"/>
    <col min="7430" max="7430" width="8.42578125" style="2" customWidth="1"/>
    <col min="7431" max="7431" width="11.28515625" style="2" customWidth="1"/>
    <col min="7432" max="7432" width="10.140625" style="2" customWidth="1"/>
    <col min="7433" max="7433" width="68.42578125" style="2" customWidth="1"/>
    <col min="7434" max="7662" width="10.28515625" style="2"/>
    <col min="7663" max="7663" width="53.42578125" style="2" customWidth="1"/>
    <col min="7664" max="7664" width="45.42578125" style="2" customWidth="1"/>
    <col min="7665" max="7665" width="9.42578125" style="2" customWidth="1"/>
    <col min="7666" max="7666" width="9.42578125" style="2" bestFit="1" customWidth="1"/>
    <col min="7667" max="7667" width="8.42578125" style="2" customWidth="1"/>
    <col min="7668" max="7668" width="7.140625" style="2" bestFit="1" customWidth="1"/>
    <col min="7669" max="7669" width="11.140625" style="2" customWidth="1"/>
    <col min="7670" max="7670" width="11" style="2" bestFit="1" customWidth="1"/>
    <col min="7671" max="7671" width="8.42578125" style="2" customWidth="1"/>
    <col min="7672" max="7672" width="7.7109375" style="2" bestFit="1" customWidth="1"/>
    <col min="7673" max="7673" width="11.42578125" style="2" bestFit="1" customWidth="1"/>
    <col min="7674" max="7675" width="8.42578125" style="2" customWidth="1"/>
    <col min="7676" max="7676" width="8.7109375" style="2" customWidth="1"/>
    <col min="7677" max="7677" width="9.85546875" style="2" customWidth="1"/>
    <col min="7678" max="7678" width="8.85546875" style="2" customWidth="1"/>
    <col min="7679" max="7679" width="10.85546875" style="2" bestFit="1" customWidth="1"/>
    <col min="7680" max="7680" width="9.140625" style="2" customWidth="1"/>
    <col min="7681" max="7681" width="10.7109375" style="2" customWidth="1"/>
    <col min="7682" max="7683" width="8.42578125" style="2" customWidth="1"/>
    <col min="7684" max="7684" width="6.28515625" style="2" customWidth="1"/>
    <col min="7685" max="7685" width="9.42578125" style="2" customWidth="1"/>
    <col min="7686" max="7686" width="8.42578125" style="2" customWidth="1"/>
    <col min="7687" max="7687" width="11.28515625" style="2" customWidth="1"/>
    <col min="7688" max="7688" width="10.140625" style="2" customWidth="1"/>
    <col min="7689" max="7689" width="68.42578125" style="2" customWidth="1"/>
    <col min="7690" max="7918" width="10.28515625" style="2"/>
    <col min="7919" max="7919" width="53.42578125" style="2" customWidth="1"/>
    <col min="7920" max="7920" width="45.42578125" style="2" customWidth="1"/>
    <col min="7921" max="7921" width="9.42578125" style="2" customWidth="1"/>
    <col min="7922" max="7922" width="9.42578125" style="2" bestFit="1" customWidth="1"/>
    <col min="7923" max="7923" width="8.42578125" style="2" customWidth="1"/>
    <col min="7924" max="7924" width="7.140625" style="2" bestFit="1" customWidth="1"/>
    <col min="7925" max="7925" width="11.140625" style="2" customWidth="1"/>
    <col min="7926" max="7926" width="11" style="2" bestFit="1" customWidth="1"/>
    <col min="7927" max="7927" width="8.42578125" style="2" customWidth="1"/>
    <col min="7928" max="7928" width="7.7109375" style="2" bestFit="1" customWidth="1"/>
    <col min="7929" max="7929" width="11.42578125" style="2" bestFit="1" customWidth="1"/>
    <col min="7930" max="7931" width="8.42578125" style="2" customWidth="1"/>
    <col min="7932" max="7932" width="8.7109375" style="2" customWidth="1"/>
    <col min="7933" max="7933" width="9.85546875" style="2" customWidth="1"/>
    <col min="7934" max="7934" width="8.85546875" style="2" customWidth="1"/>
    <col min="7935" max="7935" width="10.85546875" style="2" bestFit="1" customWidth="1"/>
    <col min="7936" max="7936" width="9.140625" style="2" customWidth="1"/>
    <col min="7937" max="7937" width="10.7109375" style="2" customWidth="1"/>
    <col min="7938" max="7939" width="8.42578125" style="2" customWidth="1"/>
    <col min="7940" max="7940" width="6.28515625" style="2" customWidth="1"/>
    <col min="7941" max="7941" width="9.42578125" style="2" customWidth="1"/>
    <col min="7942" max="7942" width="8.42578125" style="2" customWidth="1"/>
    <col min="7943" max="7943" width="11.28515625" style="2" customWidth="1"/>
    <col min="7944" max="7944" width="10.140625" style="2" customWidth="1"/>
    <col min="7945" max="7945" width="68.42578125" style="2" customWidth="1"/>
    <col min="7946" max="8174" width="10.28515625" style="2"/>
    <col min="8175" max="8175" width="53.42578125" style="2" customWidth="1"/>
    <col min="8176" max="8176" width="45.42578125" style="2" customWidth="1"/>
    <col min="8177" max="8177" width="9.42578125" style="2" customWidth="1"/>
    <col min="8178" max="8178" width="9.42578125" style="2" bestFit="1" customWidth="1"/>
    <col min="8179" max="8179" width="8.42578125" style="2" customWidth="1"/>
    <col min="8180" max="8180" width="7.140625" style="2" bestFit="1" customWidth="1"/>
    <col min="8181" max="8181" width="11.140625" style="2" customWidth="1"/>
    <col min="8182" max="8182" width="11" style="2" bestFit="1" customWidth="1"/>
    <col min="8183" max="8183" width="8.42578125" style="2" customWidth="1"/>
    <col min="8184" max="8184" width="7.7109375" style="2" bestFit="1" customWidth="1"/>
    <col min="8185" max="8185" width="11.42578125" style="2" bestFit="1" customWidth="1"/>
    <col min="8186" max="8187" width="8.42578125" style="2" customWidth="1"/>
    <col min="8188" max="8188" width="8.7109375" style="2" customWidth="1"/>
    <col min="8189" max="8189" width="9.85546875" style="2" customWidth="1"/>
    <col min="8190" max="8190" width="8.85546875" style="2" customWidth="1"/>
    <col min="8191" max="8191" width="10.85546875" style="2" bestFit="1" customWidth="1"/>
    <col min="8192" max="8192" width="9.140625" style="2" customWidth="1"/>
    <col min="8193" max="8193" width="10.7109375" style="2" customWidth="1"/>
    <col min="8194" max="8195" width="8.42578125" style="2" customWidth="1"/>
    <col min="8196" max="8196" width="6.28515625" style="2" customWidth="1"/>
    <col min="8197" max="8197" width="9.42578125" style="2" customWidth="1"/>
    <col min="8198" max="8198" width="8.42578125" style="2" customWidth="1"/>
    <col min="8199" max="8199" width="11.28515625" style="2" customWidth="1"/>
    <col min="8200" max="8200" width="10.140625" style="2" customWidth="1"/>
    <col min="8201" max="8201" width="68.42578125" style="2" customWidth="1"/>
    <col min="8202" max="8430" width="10.28515625" style="2"/>
    <col min="8431" max="8431" width="53.42578125" style="2" customWidth="1"/>
    <col min="8432" max="8432" width="45.42578125" style="2" customWidth="1"/>
    <col min="8433" max="8433" width="9.42578125" style="2" customWidth="1"/>
    <col min="8434" max="8434" width="9.42578125" style="2" bestFit="1" customWidth="1"/>
    <col min="8435" max="8435" width="8.42578125" style="2" customWidth="1"/>
    <col min="8436" max="8436" width="7.140625" style="2" bestFit="1" customWidth="1"/>
    <col min="8437" max="8437" width="11.140625" style="2" customWidth="1"/>
    <col min="8438" max="8438" width="11" style="2" bestFit="1" customWidth="1"/>
    <col min="8439" max="8439" width="8.42578125" style="2" customWidth="1"/>
    <col min="8440" max="8440" width="7.7109375" style="2" bestFit="1" customWidth="1"/>
    <col min="8441" max="8441" width="11.42578125" style="2" bestFit="1" customWidth="1"/>
    <col min="8442" max="8443" width="8.42578125" style="2" customWidth="1"/>
    <col min="8444" max="8444" width="8.7109375" style="2" customWidth="1"/>
    <col min="8445" max="8445" width="9.85546875" style="2" customWidth="1"/>
    <col min="8446" max="8446" width="8.85546875" style="2" customWidth="1"/>
    <col min="8447" max="8447" width="10.85546875" style="2" bestFit="1" customWidth="1"/>
    <col min="8448" max="8448" width="9.140625" style="2" customWidth="1"/>
    <col min="8449" max="8449" width="10.7109375" style="2" customWidth="1"/>
    <col min="8450" max="8451" width="8.42578125" style="2" customWidth="1"/>
    <col min="8452" max="8452" width="6.28515625" style="2" customWidth="1"/>
    <col min="8453" max="8453" width="9.42578125" style="2" customWidth="1"/>
    <col min="8454" max="8454" width="8.42578125" style="2" customWidth="1"/>
    <col min="8455" max="8455" width="11.28515625" style="2" customWidth="1"/>
    <col min="8456" max="8456" width="10.140625" style="2" customWidth="1"/>
    <col min="8457" max="8457" width="68.42578125" style="2" customWidth="1"/>
    <col min="8458" max="8686" width="10.28515625" style="2"/>
    <col min="8687" max="8687" width="53.42578125" style="2" customWidth="1"/>
    <col min="8688" max="8688" width="45.42578125" style="2" customWidth="1"/>
    <col min="8689" max="8689" width="9.42578125" style="2" customWidth="1"/>
    <col min="8690" max="8690" width="9.42578125" style="2" bestFit="1" customWidth="1"/>
    <col min="8691" max="8691" width="8.42578125" style="2" customWidth="1"/>
    <col min="8692" max="8692" width="7.140625" style="2" bestFit="1" customWidth="1"/>
    <col min="8693" max="8693" width="11.140625" style="2" customWidth="1"/>
    <col min="8694" max="8694" width="11" style="2" bestFit="1" customWidth="1"/>
    <col min="8695" max="8695" width="8.42578125" style="2" customWidth="1"/>
    <col min="8696" max="8696" width="7.7109375" style="2" bestFit="1" customWidth="1"/>
    <col min="8697" max="8697" width="11.42578125" style="2" bestFit="1" customWidth="1"/>
    <col min="8698" max="8699" width="8.42578125" style="2" customWidth="1"/>
    <col min="8700" max="8700" width="8.7109375" style="2" customWidth="1"/>
    <col min="8701" max="8701" width="9.85546875" style="2" customWidth="1"/>
    <col min="8702" max="8702" width="8.85546875" style="2" customWidth="1"/>
    <col min="8703" max="8703" width="10.85546875" style="2" bestFit="1" customWidth="1"/>
    <col min="8704" max="8704" width="9.140625" style="2" customWidth="1"/>
    <col min="8705" max="8705" width="10.7109375" style="2" customWidth="1"/>
    <col min="8706" max="8707" width="8.42578125" style="2" customWidth="1"/>
    <col min="8708" max="8708" width="6.28515625" style="2" customWidth="1"/>
    <col min="8709" max="8709" width="9.42578125" style="2" customWidth="1"/>
    <col min="8710" max="8710" width="8.42578125" style="2" customWidth="1"/>
    <col min="8711" max="8711" width="11.28515625" style="2" customWidth="1"/>
    <col min="8712" max="8712" width="10.140625" style="2" customWidth="1"/>
    <col min="8713" max="8713" width="68.42578125" style="2" customWidth="1"/>
    <col min="8714" max="8942" width="10.28515625" style="2"/>
    <col min="8943" max="8943" width="53.42578125" style="2" customWidth="1"/>
    <col min="8944" max="8944" width="45.42578125" style="2" customWidth="1"/>
    <col min="8945" max="8945" width="9.42578125" style="2" customWidth="1"/>
    <col min="8946" max="8946" width="9.42578125" style="2" bestFit="1" customWidth="1"/>
    <col min="8947" max="8947" width="8.42578125" style="2" customWidth="1"/>
    <col min="8948" max="8948" width="7.140625" style="2" bestFit="1" customWidth="1"/>
    <col min="8949" max="8949" width="11.140625" style="2" customWidth="1"/>
    <col min="8950" max="8950" width="11" style="2" bestFit="1" customWidth="1"/>
    <col min="8951" max="8951" width="8.42578125" style="2" customWidth="1"/>
    <col min="8952" max="8952" width="7.7109375" style="2" bestFit="1" customWidth="1"/>
    <col min="8953" max="8953" width="11.42578125" style="2" bestFit="1" customWidth="1"/>
    <col min="8954" max="8955" width="8.42578125" style="2" customWidth="1"/>
    <col min="8956" max="8956" width="8.7109375" style="2" customWidth="1"/>
    <col min="8957" max="8957" width="9.85546875" style="2" customWidth="1"/>
    <col min="8958" max="8958" width="8.85546875" style="2" customWidth="1"/>
    <col min="8959" max="8959" width="10.85546875" style="2" bestFit="1" customWidth="1"/>
    <col min="8960" max="8960" width="9.140625" style="2" customWidth="1"/>
    <col min="8961" max="8961" width="10.7109375" style="2" customWidth="1"/>
    <col min="8962" max="8963" width="8.42578125" style="2" customWidth="1"/>
    <col min="8964" max="8964" width="6.28515625" style="2" customWidth="1"/>
    <col min="8965" max="8965" width="9.42578125" style="2" customWidth="1"/>
    <col min="8966" max="8966" width="8.42578125" style="2" customWidth="1"/>
    <col min="8967" max="8967" width="11.28515625" style="2" customWidth="1"/>
    <col min="8968" max="8968" width="10.140625" style="2" customWidth="1"/>
    <col min="8969" max="8969" width="68.42578125" style="2" customWidth="1"/>
    <col min="8970" max="9198" width="10.28515625" style="2"/>
    <col min="9199" max="9199" width="53.42578125" style="2" customWidth="1"/>
    <col min="9200" max="9200" width="45.42578125" style="2" customWidth="1"/>
    <col min="9201" max="9201" width="9.42578125" style="2" customWidth="1"/>
    <col min="9202" max="9202" width="9.42578125" style="2" bestFit="1" customWidth="1"/>
    <col min="9203" max="9203" width="8.42578125" style="2" customWidth="1"/>
    <col min="9204" max="9204" width="7.140625" style="2" bestFit="1" customWidth="1"/>
    <col min="9205" max="9205" width="11.140625" style="2" customWidth="1"/>
    <col min="9206" max="9206" width="11" style="2" bestFit="1" customWidth="1"/>
    <col min="9207" max="9207" width="8.42578125" style="2" customWidth="1"/>
    <col min="9208" max="9208" width="7.7109375" style="2" bestFit="1" customWidth="1"/>
    <col min="9209" max="9209" width="11.42578125" style="2" bestFit="1" customWidth="1"/>
    <col min="9210" max="9211" width="8.42578125" style="2" customWidth="1"/>
    <col min="9212" max="9212" width="8.7109375" style="2" customWidth="1"/>
    <col min="9213" max="9213" width="9.85546875" style="2" customWidth="1"/>
    <col min="9214" max="9214" width="8.85546875" style="2" customWidth="1"/>
    <col min="9215" max="9215" width="10.85546875" style="2" bestFit="1" customWidth="1"/>
    <col min="9216" max="9216" width="9.140625" style="2" customWidth="1"/>
    <col min="9217" max="9217" width="10.7109375" style="2" customWidth="1"/>
    <col min="9218" max="9219" width="8.42578125" style="2" customWidth="1"/>
    <col min="9220" max="9220" width="6.28515625" style="2" customWidth="1"/>
    <col min="9221" max="9221" width="9.42578125" style="2" customWidth="1"/>
    <col min="9222" max="9222" width="8.42578125" style="2" customWidth="1"/>
    <col min="9223" max="9223" width="11.28515625" style="2" customWidth="1"/>
    <col min="9224" max="9224" width="10.140625" style="2" customWidth="1"/>
    <col min="9225" max="9225" width="68.42578125" style="2" customWidth="1"/>
    <col min="9226" max="9454" width="10.28515625" style="2"/>
    <col min="9455" max="9455" width="53.42578125" style="2" customWidth="1"/>
    <col min="9456" max="9456" width="45.42578125" style="2" customWidth="1"/>
    <col min="9457" max="9457" width="9.42578125" style="2" customWidth="1"/>
    <col min="9458" max="9458" width="9.42578125" style="2" bestFit="1" customWidth="1"/>
    <col min="9459" max="9459" width="8.42578125" style="2" customWidth="1"/>
    <col min="9460" max="9460" width="7.140625" style="2" bestFit="1" customWidth="1"/>
    <col min="9461" max="9461" width="11.140625" style="2" customWidth="1"/>
    <col min="9462" max="9462" width="11" style="2" bestFit="1" customWidth="1"/>
    <col min="9463" max="9463" width="8.42578125" style="2" customWidth="1"/>
    <col min="9464" max="9464" width="7.7109375" style="2" bestFit="1" customWidth="1"/>
    <col min="9465" max="9465" width="11.42578125" style="2" bestFit="1" customWidth="1"/>
    <col min="9466" max="9467" width="8.42578125" style="2" customWidth="1"/>
    <col min="9468" max="9468" width="8.7109375" style="2" customWidth="1"/>
    <col min="9469" max="9469" width="9.85546875" style="2" customWidth="1"/>
    <col min="9470" max="9470" width="8.85546875" style="2" customWidth="1"/>
    <col min="9471" max="9471" width="10.85546875" style="2" bestFit="1" customWidth="1"/>
    <col min="9472" max="9472" width="9.140625" style="2" customWidth="1"/>
    <col min="9473" max="9473" width="10.7109375" style="2" customWidth="1"/>
    <col min="9474" max="9475" width="8.42578125" style="2" customWidth="1"/>
    <col min="9476" max="9476" width="6.28515625" style="2" customWidth="1"/>
    <col min="9477" max="9477" width="9.42578125" style="2" customWidth="1"/>
    <col min="9478" max="9478" width="8.42578125" style="2" customWidth="1"/>
    <col min="9479" max="9479" width="11.28515625" style="2" customWidth="1"/>
    <col min="9480" max="9480" width="10.140625" style="2" customWidth="1"/>
    <col min="9481" max="9481" width="68.42578125" style="2" customWidth="1"/>
    <col min="9482" max="9710" width="10.28515625" style="2"/>
    <col min="9711" max="9711" width="53.42578125" style="2" customWidth="1"/>
    <col min="9712" max="9712" width="45.42578125" style="2" customWidth="1"/>
    <col min="9713" max="9713" width="9.42578125" style="2" customWidth="1"/>
    <col min="9714" max="9714" width="9.42578125" style="2" bestFit="1" customWidth="1"/>
    <col min="9715" max="9715" width="8.42578125" style="2" customWidth="1"/>
    <col min="9716" max="9716" width="7.140625" style="2" bestFit="1" customWidth="1"/>
    <col min="9717" max="9717" width="11.140625" style="2" customWidth="1"/>
    <col min="9718" max="9718" width="11" style="2" bestFit="1" customWidth="1"/>
    <col min="9719" max="9719" width="8.42578125" style="2" customWidth="1"/>
    <col min="9720" max="9720" width="7.7109375" style="2" bestFit="1" customWidth="1"/>
    <col min="9721" max="9721" width="11.42578125" style="2" bestFit="1" customWidth="1"/>
    <col min="9722" max="9723" width="8.42578125" style="2" customWidth="1"/>
    <col min="9724" max="9724" width="8.7109375" style="2" customWidth="1"/>
    <col min="9725" max="9725" width="9.85546875" style="2" customWidth="1"/>
    <col min="9726" max="9726" width="8.85546875" style="2" customWidth="1"/>
    <col min="9727" max="9727" width="10.85546875" style="2" bestFit="1" customWidth="1"/>
    <col min="9728" max="9728" width="9.140625" style="2" customWidth="1"/>
    <col min="9729" max="9729" width="10.7109375" style="2" customWidth="1"/>
    <col min="9730" max="9731" width="8.42578125" style="2" customWidth="1"/>
    <col min="9732" max="9732" width="6.28515625" style="2" customWidth="1"/>
    <col min="9733" max="9733" width="9.42578125" style="2" customWidth="1"/>
    <col min="9734" max="9734" width="8.42578125" style="2" customWidth="1"/>
    <col min="9735" max="9735" width="11.28515625" style="2" customWidth="1"/>
    <col min="9736" max="9736" width="10.140625" style="2" customWidth="1"/>
    <col min="9737" max="9737" width="68.42578125" style="2" customWidth="1"/>
    <col min="9738" max="9966" width="10.28515625" style="2"/>
    <col min="9967" max="9967" width="53.42578125" style="2" customWidth="1"/>
    <col min="9968" max="9968" width="45.42578125" style="2" customWidth="1"/>
    <col min="9969" max="9969" width="9.42578125" style="2" customWidth="1"/>
    <col min="9970" max="9970" width="9.42578125" style="2" bestFit="1" customWidth="1"/>
    <col min="9971" max="9971" width="8.42578125" style="2" customWidth="1"/>
    <col min="9972" max="9972" width="7.140625" style="2" bestFit="1" customWidth="1"/>
    <col min="9973" max="9973" width="11.140625" style="2" customWidth="1"/>
    <col min="9974" max="9974" width="11" style="2" bestFit="1" customWidth="1"/>
    <col min="9975" max="9975" width="8.42578125" style="2" customWidth="1"/>
    <col min="9976" max="9976" width="7.7109375" style="2" bestFit="1" customWidth="1"/>
    <col min="9977" max="9977" width="11.42578125" style="2" bestFit="1" customWidth="1"/>
    <col min="9978" max="9979" width="8.42578125" style="2" customWidth="1"/>
    <col min="9980" max="9980" width="8.7109375" style="2" customWidth="1"/>
    <col min="9981" max="9981" width="9.85546875" style="2" customWidth="1"/>
    <col min="9982" max="9982" width="8.85546875" style="2" customWidth="1"/>
    <col min="9983" max="9983" width="10.85546875" style="2" bestFit="1" customWidth="1"/>
    <col min="9984" max="9984" width="9.140625" style="2" customWidth="1"/>
    <col min="9985" max="9985" width="10.7109375" style="2" customWidth="1"/>
    <col min="9986" max="9987" width="8.42578125" style="2" customWidth="1"/>
    <col min="9988" max="9988" width="6.28515625" style="2" customWidth="1"/>
    <col min="9989" max="9989" width="9.42578125" style="2" customWidth="1"/>
    <col min="9990" max="9990" width="8.42578125" style="2" customWidth="1"/>
    <col min="9991" max="9991" width="11.28515625" style="2" customWidth="1"/>
    <col min="9992" max="9992" width="10.140625" style="2" customWidth="1"/>
    <col min="9993" max="9993" width="68.42578125" style="2" customWidth="1"/>
    <col min="9994" max="10222" width="10.28515625" style="2"/>
    <col min="10223" max="10223" width="53.42578125" style="2" customWidth="1"/>
    <col min="10224" max="10224" width="45.42578125" style="2" customWidth="1"/>
    <col min="10225" max="10225" width="9.42578125" style="2" customWidth="1"/>
    <col min="10226" max="10226" width="9.42578125" style="2" bestFit="1" customWidth="1"/>
    <col min="10227" max="10227" width="8.42578125" style="2" customWidth="1"/>
    <col min="10228" max="10228" width="7.140625" style="2" bestFit="1" customWidth="1"/>
    <col min="10229" max="10229" width="11.140625" style="2" customWidth="1"/>
    <col min="10230" max="10230" width="11" style="2" bestFit="1" customWidth="1"/>
    <col min="10231" max="10231" width="8.42578125" style="2" customWidth="1"/>
    <col min="10232" max="10232" width="7.7109375" style="2" bestFit="1" customWidth="1"/>
    <col min="10233" max="10233" width="11.42578125" style="2" bestFit="1" customWidth="1"/>
    <col min="10234" max="10235" width="8.42578125" style="2" customWidth="1"/>
    <col min="10236" max="10236" width="8.7109375" style="2" customWidth="1"/>
    <col min="10237" max="10237" width="9.85546875" style="2" customWidth="1"/>
    <col min="10238" max="10238" width="8.85546875" style="2" customWidth="1"/>
    <col min="10239" max="10239" width="10.85546875" style="2" bestFit="1" customWidth="1"/>
    <col min="10240" max="10240" width="9.140625" style="2" customWidth="1"/>
    <col min="10241" max="10241" width="10.7109375" style="2" customWidth="1"/>
    <col min="10242" max="10243" width="8.42578125" style="2" customWidth="1"/>
    <col min="10244" max="10244" width="6.28515625" style="2" customWidth="1"/>
    <col min="10245" max="10245" width="9.42578125" style="2" customWidth="1"/>
    <col min="10246" max="10246" width="8.42578125" style="2" customWidth="1"/>
    <col min="10247" max="10247" width="11.28515625" style="2" customWidth="1"/>
    <col min="10248" max="10248" width="10.140625" style="2" customWidth="1"/>
    <col min="10249" max="10249" width="68.42578125" style="2" customWidth="1"/>
    <col min="10250" max="10478" width="10.28515625" style="2"/>
    <col min="10479" max="10479" width="53.42578125" style="2" customWidth="1"/>
    <col min="10480" max="10480" width="45.42578125" style="2" customWidth="1"/>
    <col min="10481" max="10481" width="9.42578125" style="2" customWidth="1"/>
    <col min="10482" max="10482" width="9.42578125" style="2" bestFit="1" customWidth="1"/>
    <col min="10483" max="10483" width="8.42578125" style="2" customWidth="1"/>
    <col min="10484" max="10484" width="7.140625" style="2" bestFit="1" customWidth="1"/>
    <col min="10485" max="10485" width="11.140625" style="2" customWidth="1"/>
    <col min="10486" max="10486" width="11" style="2" bestFit="1" customWidth="1"/>
    <col min="10487" max="10487" width="8.42578125" style="2" customWidth="1"/>
    <col min="10488" max="10488" width="7.7109375" style="2" bestFit="1" customWidth="1"/>
    <col min="10489" max="10489" width="11.42578125" style="2" bestFit="1" customWidth="1"/>
    <col min="10490" max="10491" width="8.42578125" style="2" customWidth="1"/>
    <col min="10492" max="10492" width="8.7109375" style="2" customWidth="1"/>
    <col min="10493" max="10493" width="9.85546875" style="2" customWidth="1"/>
    <col min="10494" max="10494" width="8.85546875" style="2" customWidth="1"/>
    <col min="10495" max="10495" width="10.85546875" style="2" bestFit="1" customWidth="1"/>
    <col min="10496" max="10496" width="9.140625" style="2" customWidth="1"/>
    <col min="10497" max="10497" width="10.7109375" style="2" customWidth="1"/>
    <col min="10498" max="10499" width="8.42578125" style="2" customWidth="1"/>
    <col min="10500" max="10500" width="6.28515625" style="2" customWidth="1"/>
    <col min="10501" max="10501" width="9.42578125" style="2" customWidth="1"/>
    <col min="10502" max="10502" width="8.42578125" style="2" customWidth="1"/>
    <col min="10503" max="10503" width="11.28515625" style="2" customWidth="1"/>
    <col min="10504" max="10504" width="10.140625" style="2" customWidth="1"/>
    <col min="10505" max="10505" width="68.42578125" style="2" customWidth="1"/>
    <col min="10506" max="10734" width="10.28515625" style="2"/>
    <col min="10735" max="10735" width="53.42578125" style="2" customWidth="1"/>
    <col min="10736" max="10736" width="45.42578125" style="2" customWidth="1"/>
    <col min="10737" max="10737" width="9.42578125" style="2" customWidth="1"/>
    <col min="10738" max="10738" width="9.42578125" style="2" bestFit="1" customWidth="1"/>
    <col min="10739" max="10739" width="8.42578125" style="2" customWidth="1"/>
    <col min="10740" max="10740" width="7.140625" style="2" bestFit="1" customWidth="1"/>
    <col min="10741" max="10741" width="11.140625" style="2" customWidth="1"/>
    <col min="10742" max="10742" width="11" style="2" bestFit="1" customWidth="1"/>
    <col min="10743" max="10743" width="8.42578125" style="2" customWidth="1"/>
    <col min="10744" max="10744" width="7.7109375" style="2" bestFit="1" customWidth="1"/>
    <col min="10745" max="10745" width="11.42578125" style="2" bestFit="1" customWidth="1"/>
    <col min="10746" max="10747" width="8.42578125" style="2" customWidth="1"/>
    <col min="10748" max="10748" width="8.7109375" style="2" customWidth="1"/>
    <col min="10749" max="10749" width="9.85546875" style="2" customWidth="1"/>
    <col min="10750" max="10750" width="8.85546875" style="2" customWidth="1"/>
    <col min="10751" max="10751" width="10.85546875" style="2" bestFit="1" customWidth="1"/>
    <col min="10752" max="10752" width="9.140625" style="2" customWidth="1"/>
    <col min="10753" max="10753" width="10.7109375" style="2" customWidth="1"/>
    <col min="10754" max="10755" width="8.42578125" style="2" customWidth="1"/>
    <col min="10756" max="10756" width="6.28515625" style="2" customWidth="1"/>
    <col min="10757" max="10757" width="9.42578125" style="2" customWidth="1"/>
    <col min="10758" max="10758" width="8.42578125" style="2" customWidth="1"/>
    <col min="10759" max="10759" width="11.28515625" style="2" customWidth="1"/>
    <col min="10760" max="10760" width="10.140625" style="2" customWidth="1"/>
    <col min="10761" max="10761" width="68.42578125" style="2" customWidth="1"/>
    <col min="10762" max="10990" width="10.28515625" style="2"/>
    <col min="10991" max="10991" width="53.42578125" style="2" customWidth="1"/>
    <col min="10992" max="10992" width="45.42578125" style="2" customWidth="1"/>
    <col min="10993" max="10993" width="9.42578125" style="2" customWidth="1"/>
    <col min="10994" max="10994" width="9.42578125" style="2" bestFit="1" customWidth="1"/>
    <col min="10995" max="10995" width="8.42578125" style="2" customWidth="1"/>
    <col min="10996" max="10996" width="7.140625" style="2" bestFit="1" customWidth="1"/>
    <col min="10997" max="10997" width="11.140625" style="2" customWidth="1"/>
    <col min="10998" max="10998" width="11" style="2" bestFit="1" customWidth="1"/>
    <col min="10999" max="10999" width="8.42578125" style="2" customWidth="1"/>
    <col min="11000" max="11000" width="7.7109375" style="2" bestFit="1" customWidth="1"/>
    <col min="11001" max="11001" width="11.42578125" style="2" bestFit="1" customWidth="1"/>
    <col min="11002" max="11003" width="8.42578125" style="2" customWidth="1"/>
    <col min="11004" max="11004" width="8.7109375" style="2" customWidth="1"/>
    <col min="11005" max="11005" width="9.85546875" style="2" customWidth="1"/>
    <col min="11006" max="11006" width="8.85546875" style="2" customWidth="1"/>
    <col min="11007" max="11007" width="10.85546875" style="2" bestFit="1" customWidth="1"/>
    <col min="11008" max="11008" width="9.140625" style="2" customWidth="1"/>
    <col min="11009" max="11009" width="10.7109375" style="2" customWidth="1"/>
    <col min="11010" max="11011" width="8.42578125" style="2" customWidth="1"/>
    <col min="11012" max="11012" width="6.28515625" style="2" customWidth="1"/>
    <col min="11013" max="11013" width="9.42578125" style="2" customWidth="1"/>
    <col min="11014" max="11014" width="8.42578125" style="2" customWidth="1"/>
    <col min="11015" max="11015" width="11.28515625" style="2" customWidth="1"/>
    <col min="11016" max="11016" width="10.140625" style="2" customWidth="1"/>
    <col min="11017" max="11017" width="68.42578125" style="2" customWidth="1"/>
    <col min="11018" max="11246" width="10.28515625" style="2"/>
    <col min="11247" max="11247" width="53.42578125" style="2" customWidth="1"/>
    <col min="11248" max="11248" width="45.42578125" style="2" customWidth="1"/>
    <col min="11249" max="11249" width="9.42578125" style="2" customWidth="1"/>
    <col min="11250" max="11250" width="9.42578125" style="2" bestFit="1" customWidth="1"/>
    <col min="11251" max="11251" width="8.42578125" style="2" customWidth="1"/>
    <col min="11252" max="11252" width="7.140625" style="2" bestFit="1" customWidth="1"/>
    <col min="11253" max="11253" width="11.140625" style="2" customWidth="1"/>
    <col min="11254" max="11254" width="11" style="2" bestFit="1" customWidth="1"/>
    <col min="11255" max="11255" width="8.42578125" style="2" customWidth="1"/>
    <col min="11256" max="11256" width="7.7109375" style="2" bestFit="1" customWidth="1"/>
    <col min="11257" max="11257" width="11.42578125" style="2" bestFit="1" customWidth="1"/>
    <col min="11258" max="11259" width="8.42578125" style="2" customWidth="1"/>
    <col min="11260" max="11260" width="8.7109375" style="2" customWidth="1"/>
    <col min="11261" max="11261" width="9.85546875" style="2" customWidth="1"/>
    <col min="11262" max="11262" width="8.85546875" style="2" customWidth="1"/>
    <col min="11263" max="11263" width="10.85546875" style="2" bestFit="1" customWidth="1"/>
    <col min="11264" max="11264" width="9.140625" style="2" customWidth="1"/>
    <col min="11265" max="11265" width="10.7109375" style="2" customWidth="1"/>
    <col min="11266" max="11267" width="8.42578125" style="2" customWidth="1"/>
    <col min="11268" max="11268" width="6.28515625" style="2" customWidth="1"/>
    <col min="11269" max="11269" width="9.42578125" style="2" customWidth="1"/>
    <col min="11270" max="11270" width="8.42578125" style="2" customWidth="1"/>
    <col min="11271" max="11271" width="11.28515625" style="2" customWidth="1"/>
    <col min="11272" max="11272" width="10.140625" style="2" customWidth="1"/>
    <col min="11273" max="11273" width="68.42578125" style="2" customWidth="1"/>
    <col min="11274" max="11502" width="10.28515625" style="2"/>
    <col min="11503" max="11503" width="53.42578125" style="2" customWidth="1"/>
    <col min="11504" max="11504" width="45.42578125" style="2" customWidth="1"/>
    <col min="11505" max="11505" width="9.42578125" style="2" customWidth="1"/>
    <col min="11506" max="11506" width="9.42578125" style="2" bestFit="1" customWidth="1"/>
    <col min="11507" max="11507" width="8.42578125" style="2" customWidth="1"/>
    <col min="11508" max="11508" width="7.140625" style="2" bestFit="1" customWidth="1"/>
    <col min="11509" max="11509" width="11.140625" style="2" customWidth="1"/>
    <col min="11510" max="11510" width="11" style="2" bestFit="1" customWidth="1"/>
    <col min="11511" max="11511" width="8.42578125" style="2" customWidth="1"/>
    <col min="11512" max="11512" width="7.7109375" style="2" bestFit="1" customWidth="1"/>
    <col min="11513" max="11513" width="11.42578125" style="2" bestFit="1" customWidth="1"/>
    <col min="11514" max="11515" width="8.42578125" style="2" customWidth="1"/>
    <col min="11516" max="11516" width="8.7109375" style="2" customWidth="1"/>
    <col min="11517" max="11517" width="9.85546875" style="2" customWidth="1"/>
    <col min="11518" max="11518" width="8.85546875" style="2" customWidth="1"/>
    <col min="11519" max="11519" width="10.85546875" style="2" bestFit="1" customWidth="1"/>
    <col min="11520" max="11520" width="9.140625" style="2" customWidth="1"/>
    <col min="11521" max="11521" width="10.7109375" style="2" customWidth="1"/>
    <col min="11522" max="11523" width="8.42578125" style="2" customWidth="1"/>
    <col min="11524" max="11524" width="6.28515625" style="2" customWidth="1"/>
    <col min="11525" max="11525" width="9.42578125" style="2" customWidth="1"/>
    <col min="11526" max="11526" width="8.42578125" style="2" customWidth="1"/>
    <col min="11527" max="11527" width="11.28515625" style="2" customWidth="1"/>
    <col min="11528" max="11528" width="10.140625" style="2" customWidth="1"/>
    <col min="11529" max="11529" width="68.42578125" style="2" customWidth="1"/>
    <col min="11530" max="11758" width="10.28515625" style="2"/>
    <col min="11759" max="11759" width="53.42578125" style="2" customWidth="1"/>
    <col min="11760" max="11760" width="45.42578125" style="2" customWidth="1"/>
    <col min="11761" max="11761" width="9.42578125" style="2" customWidth="1"/>
    <col min="11762" max="11762" width="9.42578125" style="2" bestFit="1" customWidth="1"/>
    <col min="11763" max="11763" width="8.42578125" style="2" customWidth="1"/>
    <col min="11764" max="11764" width="7.140625" style="2" bestFit="1" customWidth="1"/>
    <col min="11765" max="11765" width="11.140625" style="2" customWidth="1"/>
    <col min="11766" max="11766" width="11" style="2" bestFit="1" customWidth="1"/>
    <col min="11767" max="11767" width="8.42578125" style="2" customWidth="1"/>
    <col min="11768" max="11768" width="7.7109375" style="2" bestFit="1" customWidth="1"/>
    <col min="11769" max="11769" width="11.42578125" style="2" bestFit="1" customWidth="1"/>
    <col min="11770" max="11771" width="8.42578125" style="2" customWidth="1"/>
    <col min="11772" max="11772" width="8.7109375" style="2" customWidth="1"/>
    <col min="11773" max="11773" width="9.85546875" style="2" customWidth="1"/>
    <col min="11774" max="11774" width="8.85546875" style="2" customWidth="1"/>
    <col min="11775" max="11775" width="10.85546875" style="2" bestFit="1" customWidth="1"/>
    <col min="11776" max="11776" width="9.140625" style="2" customWidth="1"/>
    <col min="11777" max="11777" width="10.7109375" style="2" customWidth="1"/>
    <col min="11778" max="11779" width="8.42578125" style="2" customWidth="1"/>
    <col min="11780" max="11780" width="6.28515625" style="2" customWidth="1"/>
    <col min="11781" max="11781" width="9.42578125" style="2" customWidth="1"/>
    <col min="11782" max="11782" width="8.42578125" style="2" customWidth="1"/>
    <col min="11783" max="11783" width="11.28515625" style="2" customWidth="1"/>
    <col min="11784" max="11784" width="10.140625" style="2" customWidth="1"/>
    <col min="11785" max="11785" width="68.42578125" style="2" customWidth="1"/>
    <col min="11786" max="12014" width="10.28515625" style="2"/>
    <col min="12015" max="12015" width="53.42578125" style="2" customWidth="1"/>
    <col min="12016" max="12016" width="45.42578125" style="2" customWidth="1"/>
    <col min="12017" max="12017" width="9.42578125" style="2" customWidth="1"/>
    <col min="12018" max="12018" width="9.42578125" style="2" bestFit="1" customWidth="1"/>
    <col min="12019" max="12019" width="8.42578125" style="2" customWidth="1"/>
    <col min="12020" max="12020" width="7.140625" style="2" bestFit="1" customWidth="1"/>
    <col min="12021" max="12021" width="11.140625" style="2" customWidth="1"/>
    <col min="12022" max="12022" width="11" style="2" bestFit="1" customWidth="1"/>
    <col min="12023" max="12023" width="8.42578125" style="2" customWidth="1"/>
    <col min="12024" max="12024" width="7.7109375" style="2" bestFit="1" customWidth="1"/>
    <col min="12025" max="12025" width="11.42578125" style="2" bestFit="1" customWidth="1"/>
    <col min="12026" max="12027" width="8.42578125" style="2" customWidth="1"/>
    <col min="12028" max="12028" width="8.7109375" style="2" customWidth="1"/>
    <col min="12029" max="12029" width="9.85546875" style="2" customWidth="1"/>
    <col min="12030" max="12030" width="8.85546875" style="2" customWidth="1"/>
    <col min="12031" max="12031" width="10.85546875" style="2" bestFit="1" customWidth="1"/>
    <col min="12032" max="12032" width="9.140625" style="2" customWidth="1"/>
    <col min="12033" max="12033" width="10.7109375" style="2" customWidth="1"/>
    <col min="12034" max="12035" width="8.42578125" style="2" customWidth="1"/>
    <col min="12036" max="12036" width="6.28515625" style="2" customWidth="1"/>
    <col min="12037" max="12037" width="9.42578125" style="2" customWidth="1"/>
    <col min="12038" max="12038" width="8.42578125" style="2" customWidth="1"/>
    <col min="12039" max="12039" width="11.28515625" style="2" customWidth="1"/>
    <col min="12040" max="12040" width="10.140625" style="2" customWidth="1"/>
    <col min="12041" max="12041" width="68.42578125" style="2" customWidth="1"/>
    <col min="12042" max="12270" width="10.28515625" style="2"/>
    <col min="12271" max="12271" width="53.42578125" style="2" customWidth="1"/>
    <col min="12272" max="12272" width="45.42578125" style="2" customWidth="1"/>
    <col min="12273" max="12273" width="9.42578125" style="2" customWidth="1"/>
    <col min="12274" max="12274" width="9.42578125" style="2" bestFit="1" customWidth="1"/>
    <col min="12275" max="12275" width="8.42578125" style="2" customWidth="1"/>
    <col min="12276" max="12276" width="7.140625" style="2" bestFit="1" customWidth="1"/>
    <col min="12277" max="12277" width="11.140625" style="2" customWidth="1"/>
    <col min="12278" max="12278" width="11" style="2" bestFit="1" customWidth="1"/>
    <col min="12279" max="12279" width="8.42578125" style="2" customWidth="1"/>
    <col min="12280" max="12280" width="7.7109375" style="2" bestFit="1" customWidth="1"/>
    <col min="12281" max="12281" width="11.42578125" style="2" bestFit="1" customWidth="1"/>
    <col min="12282" max="12283" width="8.42578125" style="2" customWidth="1"/>
    <col min="12284" max="12284" width="8.7109375" style="2" customWidth="1"/>
    <col min="12285" max="12285" width="9.85546875" style="2" customWidth="1"/>
    <col min="12286" max="12286" width="8.85546875" style="2" customWidth="1"/>
    <col min="12287" max="12287" width="10.85546875" style="2" bestFit="1" customWidth="1"/>
    <col min="12288" max="12288" width="9.140625" style="2" customWidth="1"/>
    <col min="12289" max="12289" width="10.7109375" style="2" customWidth="1"/>
    <col min="12290" max="12291" width="8.42578125" style="2" customWidth="1"/>
    <col min="12292" max="12292" width="6.28515625" style="2" customWidth="1"/>
    <col min="12293" max="12293" width="9.42578125" style="2" customWidth="1"/>
    <col min="12294" max="12294" width="8.42578125" style="2" customWidth="1"/>
    <col min="12295" max="12295" width="11.28515625" style="2" customWidth="1"/>
    <col min="12296" max="12296" width="10.140625" style="2" customWidth="1"/>
    <col min="12297" max="12297" width="68.42578125" style="2" customWidth="1"/>
    <col min="12298" max="12526" width="10.28515625" style="2"/>
    <col min="12527" max="12527" width="53.42578125" style="2" customWidth="1"/>
    <col min="12528" max="12528" width="45.42578125" style="2" customWidth="1"/>
    <col min="12529" max="12529" width="9.42578125" style="2" customWidth="1"/>
    <col min="12530" max="12530" width="9.42578125" style="2" bestFit="1" customWidth="1"/>
    <col min="12531" max="12531" width="8.42578125" style="2" customWidth="1"/>
    <col min="12532" max="12532" width="7.140625" style="2" bestFit="1" customWidth="1"/>
    <col min="12533" max="12533" width="11.140625" style="2" customWidth="1"/>
    <col min="12534" max="12534" width="11" style="2" bestFit="1" customWidth="1"/>
    <col min="12535" max="12535" width="8.42578125" style="2" customWidth="1"/>
    <col min="12536" max="12536" width="7.7109375" style="2" bestFit="1" customWidth="1"/>
    <col min="12537" max="12537" width="11.42578125" style="2" bestFit="1" customWidth="1"/>
    <col min="12538" max="12539" width="8.42578125" style="2" customWidth="1"/>
    <col min="12540" max="12540" width="8.7109375" style="2" customWidth="1"/>
    <col min="12541" max="12541" width="9.85546875" style="2" customWidth="1"/>
    <col min="12542" max="12542" width="8.85546875" style="2" customWidth="1"/>
    <col min="12543" max="12543" width="10.85546875" style="2" bestFit="1" customWidth="1"/>
    <col min="12544" max="12544" width="9.140625" style="2" customWidth="1"/>
    <col min="12545" max="12545" width="10.7109375" style="2" customWidth="1"/>
    <col min="12546" max="12547" width="8.42578125" style="2" customWidth="1"/>
    <col min="12548" max="12548" width="6.28515625" style="2" customWidth="1"/>
    <col min="12549" max="12549" width="9.42578125" style="2" customWidth="1"/>
    <col min="12550" max="12550" width="8.42578125" style="2" customWidth="1"/>
    <col min="12551" max="12551" width="11.28515625" style="2" customWidth="1"/>
    <col min="12552" max="12552" width="10.140625" style="2" customWidth="1"/>
    <col min="12553" max="12553" width="68.42578125" style="2" customWidth="1"/>
    <col min="12554" max="12782" width="10.28515625" style="2"/>
    <col min="12783" max="12783" width="53.42578125" style="2" customWidth="1"/>
    <col min="12784" max="12784" width="45.42578125" style="2" customWidth="1"/>
    <col min="12785" max="12785" width="9.42578125" style="2" customWidth="1"/>
    <col min="12786" max="12786" width="9.42578125" style="2" bestFit="1" customWidth="1"/>
    <col min="12787" max="12787" width="8.42578125" style="2" customWidth="1"/>
    <col min="12788" max="12788" width="7.140625" style="2" bestFit="1" customWidth="1"/>
    <col min="12789" max="12789" width="11.140625" style="2" customWidth="1"/>
    <col min="12790" max="12790" width="11" style="2" bestFit="1" customWidth="1"/>
    <col min="12791" max="12791" width="8.42578125" style="2" customWidth="1"/>
    <col min="12792" max="12792" width="7.7109375" style="2" bestFit="1" customWidth="1"/>
    <col min="12793" max="12793" width="11.42578125" style="2" bestFit="1" customWidth="1"/>
    <col min="12794" max="12795" width="8.42578125" style="2" customWidth="1"/>
    <col min="12796" max="12796" width="8.7109375" style="2" customWidth="1"/>
    <col min="12797" max="12797" width="9.85546875" style="2" customWidth="1"/>
    <col min="12798" max="12798" width="8.85546875" style="2" customWidth="1"/>
    <col min="12799" max="12799" width="10.85546875" style="2" bestFit="1" customWidth="1"/>
    <col min="12800" max="12800" width="9.140625" style="2" customWidth="1"/>
    <col min="12801" max="12801" width="10.7109375" style="2" customWidth="1"/>
    <col min="12802" max="12803" width="8.42578125" style="2" customWidth="1"/>
    <col min="12804" max="12804" width="6.28515625" style="2" customWidth="1"/>
    <col min="12805" max="12805" width="9.42578125" style="2" customWidth="1"/>
    <col min="12806" max="12806" width="8.42578125" style="2" customWidth="1"/>
    <col min="12807" max="12807" width="11.28515625" style="2" customWidth="1"/>
    <col min="12808" max="12808" width="10.140625" style="2" customWidth="1"/>
    <col min="12809" max="12809" width="68.42578125" style="2" customWidth="1"/>
    <col min="12810" max="13038" width="10.28515625" style="2"/>
    <col min="13039" max="13039" width="53.42578125" style="2" customWidth="1"/>
    <col min="13040" max="13040" width="45.42578125" style="2" customWidth="1"/>
    <col min="13041" max="13041" width="9.42578125" style="2" customWidth="1"/>
    <col min="13042" max="13042" width="9.42578125" style="2" bestFit="1" customWidth="1"/>
    <col min="13043" max="13043" width="8.42578125" style="2" customWidth="1"/>
    <col min="13044" max="13044" width="7.140625" style="2" bestFit="1" customWidth="1"/>
    <col min="13045" max="13045" width="11.140625" style="2" customWidth="1"/>
    <col min="13046" max="13046" width="11" style="2" bestFit="1" customWidth="1"/>
    <col min="13047" max="13047" width="8.42578125" style="2" customWidth="1"/>
    <col min="13048" max="13048" width="7.7109375" style="2" bestFit="1" customWidth="1"/>
    <col min="13049" max="13049" width="11.42578125" style="2" bestFit="1" customWidth="1"/>
    <col min="13050" max="13051" width="8.42578125" style="2" customWidth="1"/>
    <col min="13052" max="13052" width="8.7109375" style="2" customWidth="1"/>
    <col min="13053" max="13053" width="9.85546875" style="2" customWidth="1"/>
    <col min="13054" max="13054" width="8.85546875" style="2" customWidth="1"/>
    <col min="13055" max="13055" width="10.85546875" style="2" bestFit="1" customWidth="1"/>
    <col min="13056" max="13056" width="9.140625" style="2" customWidth="1"/>
    <col min="13057" max="13057" width="10.7109375" style="2" customWidth="1"/>
    <col min="13058" max="13059" width="8.42578125" style="2" customWidth="1"/>
    <col min="13060" max="13060" width="6.28515625" style="2" customWidth="1"/>
    <col min="13061" max="13061" width="9.42578125" style="2" customWidth="1"/>
    <col min="13062" max="13062" width="8.42578125" style="2" customWidth="1"/>
    <col min="13063" max="13063" width="11.28515625" style="2" customWidth="1"/>
    <col min="13064" max="13064" width="10.140625" style="2" customWidth="1"/>
    <col min="13065" max="13065" width="68.42578125" style="2" customWidth="1"/>
    <col min="13066" max="13294" width="10.28515625" style="2"/>
    <col min="13295" max="13295" width="53.42578125" style="2" customWidth="1"/>
    <col min="13296" max="13296" width="45.42578125" style="2" customWidth="1"/>
    <col min="13297" max="13297" width="9.42578125" style="2" customWidth="1"/>
    <col min="13298" max="13298" width="9.42578125" style="2" bestFit="1" customWidth="1"/>
    <col min="13299" max="13299" width="8.42578125" style="2" customWidth="1"/>
    <col min="13300" max="13300" width="7.140625" style="2" bestFit="1" customWidth="1"/>
    <col min="13301" max="13301" width="11.140625" style="2" customWidth="1"/>
    <col min="13302" max="13302" width="11" style="2" bestFit="1" customWidth="1"/>
    <col min="13303" max="13303" width="8.42578125" style="2" customWidth="1"/>
    <col min="13304" max="13304" width="7.7109375" style="2" bestFit="1" customWidth="1"/>
    <col min="13305" max="13305" width="11.42578125" style="2" bestFit="1" customWidth="1"/>
    <col min="13306" max="13307" width="8.42578125" style="2" customWidth="1"/>
    <col min="13308" max="13308" width="8.7109375" style="2" customWidth="1"/>
    <col min="13309" max="13309" width="9.85546875" style="2" customWidth="1"/>
    <col min="13310" max="13310" width="8.85546875" style="2" customWidth="1"/>
    <col min="13311" max="13311" width="10.85546875" style="2" bestFit="1" customWidth="1"/>
    <col min="13312" max="13312" width="9.140625" style="2" customWidth="1"/>
    <col min="13313" max="13313" width="10.7109375" style="2" customWidth="1"/>
    <col min="13314" max="13315" width="8.42578125" style="2" customWidth="1"/>
    <col min="13316" max="13316" width="6.28515625" style="2" customWidth="1"/>
    <col min="13317" max="13317" width="9.42578125" style="2" customWidth="1"/>
    <col min="13318" max="13318" width="8.42578125" style="2" customWidth="1"/>
    <col min="13319" max="13319" width="11.28515625" style="2" customWidth="1"/>
    <col min="13320" max="13320" width="10.140625" style="2" customWidth="1"/>
    <col min="13321" max="13321" width="68.42578125" style="2" customWidth="1"/>
    <col min="13322" max="13550" width="10.28515625" style="2"/>
    <col min="13551" max="13551" width="53.42578125" style="2" customWidth="1"/>
    <col min="13552" max="13552" width="45.42578125" style="2" customWidth="1"/>
    <col min="13553" max="13553" width="9.42578125" style="2" customWidth="1"/>
    <col min="13554" max="13554" width="9.42578125" style="2" bestFit="1" customWidth="1"/>
    <col min="13555" max="13555" width="8.42578125" style="2" customWidth="1"/>
    <col min="13556" max="13556" width="7.140625" style="2" bestFit="1" customWidth="1"/>
    <col min="13557" max="13557" width="11.140625" style="2" customWidth="1"/>
    <col min="13558" max="13558" width="11" style="2" bestFit="1" customWidth="1"/>
    <col min="13559" max="13559" width="8.42578125" style="2" customWidth="1"/>
    <col min="13560" max="13560" width="7.7109375" style="2" bestFit="1" customWidth="1"/>
    <col min="13561" max="13561" width="11.42578125" style="2" bestFit="1" customWidth="1"/>
    <col min="13562" max="13563" width="8.42578125" style="2" customWidth="1"/>
    <col min="13564" max="13564" width="8.7109375" style="2" customWidth="1"/>
    <col min="13565" max="13565" width="9.85546875" style="2" customWidth="1"/>
    <col min="13566" max="13566" width="8.85546875" style="2" customWidth="1"/>
    <col min="13567" max="13567" width="10.85546875" style="2" bestFit="1" customWidth="1"/>
    <col min="13568" max="13568" width="9.140625" style="2" customWidth="1"/>
    <col min="13569" max="13569" width="10.7109375" style="2" customWidth="1"/>
    <col min="13570" max="13571" width="8.42578125" style="2" customWidth="1"/>
    <col min="13572" max="13572" width="6.28515625" style="2" customWidth="1"/>
    <col min="13573" max="13573" width="9.42578125" style="2" customWidth="1"/>
    <col min="13574" max="13574" width="8.42578125" style="2" customWidth="1"/>
    <col min="13575" max="13575" width="11.28515625" style="2" customWidth="1"/>
    <col min="13576" max="13576" width="10.140625" style="2" customWidth="1"/>
    <col min="13577" max="13577" width="68.42578125" style="2" customWidth="1"/>
    <col min="13578" max="13806" width="10.28515625" style="2"/>
    <col min="13807" max="13807" width="53.42578125" style="2" customWidth="1"/>
    <col min="13808" max="13808" width="45.42578125" style="2" customWidth="1"/>
    <col min="13809" max="13809" width="9.42578125" style="2" customWidth="1"/>
    <col min="13810" max="13810" width="9.42578125" style="2" bestFit="1" customWidth="1"/>
    <col min="13811" max="13811" width="8.42578125" style="2" customWidth="1"/>
    <col min="13812" max="13812" width="7.140625" style="2" bestFit="1" customWidth="1"/>
    <col min="13813" max="13813" width="11.140625" style="2" customWidth="1"/>
    <col min="13814" max="13814" width="11" style="2" bestFit="1" customWidth="1"/>
    <col min="13815" max="13815" width="8.42578125" style="2" customWidth="1"/>
    <col min="13816" max="13816" width="7.7109375" style="2" bestFit="1" customWidth="1"/>
    <col min="13817" max="13817" width="11.42578125" style="2" bestFit="1" customWidth="1"/>
    <col min="13818" max="13819" width="8.42578125" style="2" customWidth="1"/>
    <col min="13820" max="13820" width="8.7109375" style="2" customWidth="1"/>
    <col min="13821" max="13821" width="9.85546875" style="2" customWidth="1"/>
    <col min="13822" max="13822" width="8.85546875" style="2" customWidth="1"/>
    <col min="13823" max="13823" width="10.85546875" style="2" bestFit="1" customWidth="1"/>
    <col min="13824" max="13824" width="9.140625" style="2" customWidth="1"/>
    <col min="13825" max="13825" width="10.7109375" style="2" customWidth="1"/>
    <col min="13826" max="13827" width="8.42578125" style="2" customWidth="1"/>
    <col min="13828" max="13828" width="6.28515625" style="2" customWidth="1"/>
    <col min="13829" max="13829" width="9.42578125" style="2" customWidth="1"/>
    <col min="13830" max="13830" width="8.42578125" style="2" customWidth="1"/>
    <col min="13831" max="13831" width="11.28515625" style="2" customWidth="1"/>
    <col min="13832" max="13832" width="10.140625" style="2" customWidth="1"/>
    <col min="13833" max="13833" width="68.42578125" style="2" customWidth="1"/>
    <col min="13834" max="14062" width="10.28515625" style="2"/>
    <col min="14063" max="14063" width="53.42578125" style="2" customWidth="1"/>
    <col min="14064" max="14064" width="45.42578125" style="2" customWidth="1"/>
    <col min="14065" max="14065" width="9.42578125" style="2" customWidth="1"/>
    <col min="14066" max="14066" width="9.42578125" style="2" bestFit="1" customWidth="1"/>
    <col min="14067" max="14067" width="8.42578125" style="2" customWidth="1"/>
    <col min="14068" max="14068" width="7.140625" style="2" bestFit="1" customWidth="1"/>
    <col min="14069" max="14069" width="11.140625" style="2" customWidth="1"/>
    <col min="14070" max="14070" width="11" style="2" bestFit="1" customWidth="1"/>
    <col min="14071" max="14071" width="8.42578125" style="2" customWidth="1"/>
    <col min="14072" max="14072" width="7.7109375" style="2" bestFit="1" customWidth="1"/>
    <col min="14073" max="14073" width="11.42578125" style="2" bestFit="1" customWidth="1"/>
    <col min="14074" max="14075" width="8.42578125" style="2" customWidth="1"/>
    <col min="14076" max="14076" width="8.7109375" style="2" customWidth="1"/>
    <col min="14077" max="14077" width="9.85546875" style="2" customWidth="1"/>
    <col min="14078" max="14078" width="8.85546875" style="2" customWidth="1"/>
    <col min="14079" max="14079" width="10.85546875" style="2" bestFit="1" customWidth="1"/>
    <col min="14080" max="14080" width="9.140625" style="2" customWidth="1"/>
    <col min="14081" max="14081" width="10.7109375" style="2" customWidth="1"/>
    <col min="14082" max="14083" width="8.42578125" style="2" customWidth="1"/>
    <col min="14084" max="14084" width="6.28515625" style="2" customWidth="1"/>
    <col min="14085" max="14085" width="9.42578125" style="2" customWidth="1"/>
    <col min="14086" max="14086" width="8.42578125" style="2" customWidth="1"/>
    <col min="14087" max="14087" width="11.28515625" style="2" customWidth="1"/>
    <col min="14088" max="14088" width="10.140625" style="2" customWidth="1"/>
    <col min="14089" max="14089" width="68.42578125" style="2" customWidth="1"/>
    <col min="14090" max="14318" width="10.28515625" style="2"/>
    <col min="14319" max="14319" width="53.42578125" style="2" customWidth="1"/>
    <col min="14320" max="14320" width="45.42578125" style="2" customWidth="1"/>
    <col min="14321" max="14321" width="9.42578125" style="2" customWidth="1"/>
    <col min="14322" max="14322" width="9.42578125" style="2" bestFit="1" customWidth="1"/>
    <col min="14323" max="14323" width="8.42578125" style="2" customWidth="1"/>
    <col min="14324" max="14324" width="7.140625" style="2" bestFit="1" customWidth="1"/>
    <col min="14325" max="14325" width="11.140625" style="2" customWidth="1"/>
    <col min="14326" max="14326" width="11" style="2" bestFit="1" customWidth="1"/>
    <col min="14327" max="14327" width="8.42578125" style="2" customWidth="1"/>
    <col min="14328" max="14328" width="7.7109375" style="2" bestFit="1" customWidth="1"/>
    <col min="14329" max="14329" width="11.42578125" style="2" bestFit="1" customWidth="1"/>
    <col min="14330" max="14331" width="8.42578125" style="2" customWidth="1"/>
    <col min="14332" max="14332" width="8.7109375" style="2" customWidth="1"/>
    <col min="14333" max="14333" width="9.85546875" style="2" customWidth="1"/>
    <col min="14334" max="14334" width="8.85546875" style="2" customWidth="1"/>
    <col min="14335" max="14335" width="10.85546875" style="2" bestFit="1" customWidth="1"/>
    <col min="14336" max="14336" width="9.140625" style="2" customWidth="1"/>
    <col min="14337" max="14337" width="10.7109375" style="2" customWidth="1"/>
    <col min="14338" max="14339" width="8.42578125" style="2" customWidth="1"/>
    <col min="14340" max="14340" width="6.28515625" style="2" customWidth="1"/>
    <col min="14341" max="14341" width="9.42578125" style="2" customWidth="1"/>
    <col min="14342" max="14342" width="8.42578125" style="2" customWidth="1"/>
    <col min="14343" max="14343" width="11.28515625" style="2" customWidth="1"/>
    <col min="14344" max="14344" width="10.140625" style="2" customWidth="1"/>
    <col min="14345" max="14345" width="68.42578125" style="2" customWidth="1"/>
    <col min="14346" max="14574" width="10.28515625" style="2"/>
    <col min="14575" max="14575" width="53.42578125" style="2" customWidth="1"/>
    <col min="14576" max="14576" width="45.42578125" style="2" customWidth="1"/>
    <col min="14577" max="14577" width="9.42578125" style="2" customWidth="1"/>
    <col min="14578" max="14578" width="9.42578125" style="2" bestFit="1" customWidth="1"/>
    <col min="14579" max="14579" width="8.42578125" style="2" customWidth="1"/>
    <col min="14580" max="14580" width="7.140625" style="2" bestFit="1" customWidth="1"/>
    <col min="14581" max="14581" width="11.140625" style="2" customWidth="1"/>
    <col min="14582" max="14582" width="11" style="2" bestFit="1" customWidth="1"/>
    <col min="14583" max="14583" width="8.42578125" style="2" customWidth="1"/>
    <col min="14584" max="14584" width="7.7109375" style="2" bestFit="1" customWidth="1"/>
    <col min="14585" max="14585" width="11.42578125" style="2" bestFit="1" customWidth="1"/>
    <col min="14586" max="14587" width="8.42578125" style="2" customWidth="1"/>
    <col min="14588" max="14588" width="8.7109375" style="2" customWidth="1"/>
    <col min="14589" max="14589" width="9.85546875" style="2" customWidth="1"/>
    <col min="14590" max="14590" width="8.85546875" style="2" customWidth="1"/>
    <col min="14591" max="14591" width="10.85546875" style="2" bestFit="1" customWidth="1"/>
    <col min="14592" max="14592" width="9.140625" style="2" customWidth="1"/>
    <col min="14593" max="14593" width="10.7109375" style="2" customWidth="1"/>
    <col min="14594" max="14595" width="8.42578125" style="2" customWidth="1"/>
    <col min="14596" max="14596" width="6.28515625" style="2" customWidth="1"/>
    <col min="14597" max="14597" width="9.42578125" style="2" customWidth="1"/>
    <col min="14598" max="14598" width="8.42578125" style="2" customWidth="1"/>
    <col min="14599" max="14599" width="11.28515625" style="2" customWidth="1"/>
    <col min="14600" max="14600" width="10.140625" style="2" customWidth="1"/>
    <col min="14601" max="14601" width="68.42578125" style="2" customWidth="1"/>
    <col min="14602" max="14830" width="10.28515625" style="2"/>
    <col min="14831" max="14831" width="53.42578125" style="2" customWidth="1"/>
    <col min="14832" max="14832" width="45.42578125" style="2" customWidth="1"/>
    <col min="14833" max="14833" width="9.42578125" style="2" customWidth="1"/>
    <col min="14834" max="14834" width="9.42578125" style="2" bestFit="1" customWidth="1"/>
    <col min="14835" max="14835" width="8.42578125" style="2" customWidth="1"/>
    <col min="14836" max="14836" width="7.140625" style="2" bestFit="1" customWidth="1"/>
    <col min="14837" max="14837" width="11.140625" style="2" customWidth="1"/>
    <col min="14838" max="14838" width="11" style="2" bestFit="1" customWidth="1"/>
    <col min="14839" max="14839" width="8.42578125" style="2" customWidth="1"/>
    <col min="14840" max="14840" width="7.7109375" style="2" bestFit="1" customWidth="1"/>
    <col min="14841" max="14841" width="11.42578125" style="2" bestFit="1" customWidth="1"/>
    <col min="14842" max="14843" width="8.42578125" style="2" customWidth="1"/>
    <col min="14844" max="14844" width="8.7109375" style="2" customWidth="1"/>
    <col min="14845" max="14845" width="9.85546875" style="2" customWidth="1"/>
    <col min="14846" max="14846" width="8.85546875" style="2" customWidth="1"/>
    <col min="14847" max="14847" width="10.85546875" style="2" bestFit="1" customWidth="1"/>
    <col min="14848" max="14848" width="9.140625" style="2" customWidth="1"/>
    <col min="14849" max="14849" width="10.7109375" style="2" customWidth="1"/>
    <col min="14850" max="14851" width="8.42578125" style="2" customWidth="1"/>
    <col min="14852" max="14852" width="6.28515625" style="2" customWidth="1"/>
    <col min="14853" max="14853" width="9.42578125" style="2" customWidth="1"/>
    <col min="14854" max="14854" width="8.42578125" style="2" customWidth="1"/>
    <col min="14855" max="14855" width="11.28515625" style="2" customWidth="1"/>
    <col min="14856" max="14856" width="10.140625" style="2" customWidth="1"/>
    <col min="14857" max="14857" width="68.42578125" style="2" customWidth="1"/>
    <col min="14858" max="15086" width="10.28515625" style="2"/>
    <col min="15087" max="15087" width="53.42578125" style="2" customWidth="1"/>
    <col min="15088" max="15088" width="45.42578125" style="2" customWidth="1"/>
    <col min="15089" max="15089" width="9.42578125" style="2" customWidth="1"/>
    <col min="15090" max="15090" width="9.42578125" style="2" bestFit="1" customWidth="1"/>
    <col min="15091" max="15091" width="8.42578125" style="2" customWidth="1"/>
    <col min="15092" max="15092" width="7.140625" style="2" bestFit="1" customWidth="1"/>
    <col min="15093" max="15093" width="11.140625" style="2" customWidth="1"/>
    <col min="15094" max="15094" width="11" style="2" bestFit="1" customWidth="1"/>
    <col min="15095" max="15095" width="8.42578125" style="2" customWidth="1"/>
    <col min="15096" max="15096" width="7.7109375" style="2" bestFit="1" customWidth="1"/>
    <col min="15097" max="15097" width="11.42578125" style="2" bestFit="1" customWidth="1"/>
    <col min="15098" max="15099" width="8.42578125" style="2" customWidth="1"/>
    <col min="15100" max="15100" width="8.7109375" style="2" customWidth="1"/>
    <col min="15101" max="15101" width="9.85546875" style="2" customWidth="1"/>
    <col min="15102" max="15102" width="8.85546875" style="2" customWidth="1"/>
    <col min="15103" max="15103" width="10.85546875" style="2" bestFit="1" customWidth="1"/>
    <col min="15104" max="15104" width="9.140625" style="2" customWidth="1"/>
    <col min="15105" max="15105" width="10.7109375" style="2" customWidth="1"/>
    <col min="15106" max="15107" width="8.42578125" style="2" customWidth="1"/>
    <col min="15108" max="15108" width="6.28515625" style="2" customWidth="1"/>
    <col min="15109" max="15109" width="9.42578125" style="2" customWidth="1"/>
    <col min="15110" max="15110" width="8.42578125" style="2" customWidth="1"/>
    <col min="15111" max="15111" width="11.28515625" style="2" customWidth="1"/>
    <col min="15112" max="15112" width="10.140625" style="2" customWidth="1"/>
    <col min="15113" max="15113" width="68.42578125" style="2" customWidth="1"/>
    <col min="15114" max="15342" width="10.28515625" style="2"/>
    <col min="15343" max="15343" width="53.42578125" style="2" customWidth="1"/>
    <col min="15344" max="15344" width="45.42578125" style="2" customWidth="1"/>
    <col min="15345" max="15345" width="9.42578125" style="2" customWidth="1"/>
    <col min="15346" max="15346" width="9.42578125" style="2" bestFit="1" customWidth="1"/>
    <col min="15347" max="15347" width="8.42578125" style="2" customWidth="1"/>
    <col min="15348" max="15348" width="7.140625" style="2" bestFit="1" customWidth="1"/>
    <col min="15349" max="15349" width="11.140625" style="2" customWidth="1"/>
    <col min="15350" max="15350" width="11" style="2" bestFit="1" customWidth="1"/>
    <col min="15351" max="15351" width="8.42578125" style="2" customWidth="1"/>
    <col min="15352" max="15352" width="7.7109375" style="2" bestFit="1" customWidth="1"/>
    <col min="15353" max="15353" width="11.42578125" style="2" bestFit="1" customWidth="1"/>
    <col min="15354" max="15355" width="8.42578125" style="2" customWidth="1"/>
    <col min="15356" max="15356" width="8.7109375" style="2" customWidth="1"/>
    <col min="15357" max="15357" width="9.85546875" style="2" customWidth="1"/>
    <col min="15358" max="15358" width="8.85546875" style="2" customWidth="1"/>
    <col min="15359" max="15359" width="10.85546875" style="2" bestFit="1" customWidth="1"/>
    <col min="15360" max="15360" width="9.140625" style="2" customWidth="1"/>
    <col min="15361" max="15361" width="10.7109375" style="2" customWidth="1"/>
    <col min="15362" max="15363" width="8.42578125" style="2" customWidth="1"/>
    <col min="15364" max="15364" width="6.28515625" style="2" customWidth="1"/>
    <col min="15365" max="15365" width="9.42578125" style="2" customWidth="1"/>
    <col min="15366" max="15366" width="8.42578125" style="2" customWidth="1"/>
    <col min="15367" max="15367" width="11.28515625" style="2" customWidth="1"/>
    <col min="15368" max="15368" width="10.140625" style="2" customWidth="1"/>
    <col min="15369" max="15369" width="68.42578125" style="2" customWidth="1"/>
    <col min="15370" max="15598" width="10.28515625" style="2"/>
    <col min="15599" max="15599" width="53.42578125" style="2" customWidth="1"/>
    <col min="15600" max="15600" width="45.42578125" style="2" customWidth="1"/>
    <col min="15601" max="15601" width="9.42578125" style="2" customWidth="1"/>
    <col min="15602" max="15602" width="9.42578125" style="2" bestFit="1" customWidth="1"/>
    <col min="15603" max="15603" width="8.42578125" style="2" customWidth="1"/>
    <col min="15604" max="15604" width="7.140625" style="2" bestFit="1" customWidth="1"/>
    <col min="15605" max="15605" width="11.140625" style="2" customWidth="1"/>
    <col min="15606" max="15606" width="11" style="2" bestFit="1" customWidth="1"/>
    <col min="15607" max="15607" width="8.42578125" style="2" customWidth="1"/>
    <col min="15608" max="15608" width="7.7109375" style="2" bestFit="1" customWidth="1"/>
    <col min="15609" max="15609" width="11.42578125" style="2" bestFit="1" customWidth="1"/>
    <col min="15610" max="15611" width="8.42578125" style="2" customWidth="1"/>
    <col min="15612" max="15612" width="8.7109375" style="2" customWidth="1"/>
    <col min="15613" max="15613" width="9.85546875" style="2" customWidth="1"/>
    <col min="15614" max="15614" width="8.85546875" style="2" customWidth="1"/>
    <col min="15615" max="15615" width="10.85546875" style="2" bestFit="1" customWidth="1"/>
    <col min="15616" max="15616" width="9.140625" style="2" customWidth="1"/>
    <col min="15617" max="15617" width="10.7109375" style="2" customWidth="1"/>
    <col min="15618" max="15619" width="8.42578125" style="2" customWidth="1"/>
    <col min="15620" max="15620" width="6.28515625" style="2" customWidth="1"/>
    <col min="15621" max="15621" width="9.42578125" style="2" customWidth="1"/>
    <col min="15622" max="15622" width="8.42578125" style="2" customWidth="1"/>
    <col min="15623" max="15623" width="11.28515625" style="2" customWidth="1"/>
    <col min="15624" max="15624" width="10.140625" style="2" customWidth="1"/>
    <col min="15625" max="15625" width="68.42578125" style="2" customWidth="1"/>
    <col min="15626" max="15854" width="10.28515625" style="2"/>
    <col min="15855" max="15855" width="53.42578125" style="2" customWidth="1"/>
    <col min="15856" max="15856" width="45.42578125" style="2" customWidth="1"/>
    <col min="15857" max="15857" width="9.42578125" style="2" customWidth="1"/>
    <col min="15858" max="15858" width="9.42578125" style="2" bestFit="1" customWidth="1"/>
    <col min="15859" max="15859" width="8.42578125" style="2" customWidth="1"/>
    <col min="15860" max="15860" width="7.140625" style="2" bestFit="1" customWidth="1"/>
    <col min="15861" max="15861" width="11.140625" style="2" customWidth="1"/>
    <col min="15862" max="15862" width="11" style="2" bestFit="1" customWidth="1"/>
    <col min="15863" max="15863" width="8.42578125" style="2" customWidth="1"/>
    <col min="15864" max="15864" width="7.7109375" style="2" bestFit="1" customWidth="1"/>
    <col min="15865" max="15865" width="11.42578125" style="2" bestFit="1" customWidth="1"/>
    <col min="15866" max="15867" width="8.42578125" style="2" customWidth="1"/>
    <col min="15868" max="15868" width="8.7109375" style="2" customWidth="1"/>
    <col min="15869" max="15869" width="9.85546875" style="2" customWidth="1"/>
    <col min="15870" max="15870" width="8.85546875" style="2" customWidth="1"/>
    <col min="15871" max="15871" width="10.85546875" style="2" bestFit="1" customWidth="1"/>
    <col min="15872" max="15872" width="9.140625" style="2" customWidth="1"/>
    <col min="15873" max="15873" width="10.7109375" style="2" customWidth="1"/>
    <col min="15874" max="15875" width="8.42578125" style="2" customWidth="1"/>
    <col min="15876" max="15876" width="6.28515625" style="2" customWidth="1"/>
    <col min="15877" max="15877" width="9.42578125" style="2" customWidth="1"/>
    <col min="15878" max="15878" width="8.42578125" style="2" customWidth="1"/>
    <col min="15879" max="15879" width="11.28515625" style="2" customWidth="1"/>
    <col min="15880" max="15880" width="10.140625" style="2" customWidth="1"/>
    <col min="15881" max="15881" width="68.42578125" style="2" customWidth="1"/>
    <col min="15882" max="16110" width="10.28515625" style="2"/>
    <col min="16111" max="16111" width="53.42578125" style="2" customWidth="1"/>
    <col min="16112" max="16112" width="45.42578125" style="2" customWidth="1"/>
    <col min="16113" max="16113" width="9.42578125" style="2" customWidth="1"/>
    <col min="16114" max="16114" width="9.42578125" style="2" bestFit="1" customWidth="1"/>
    <col min="16115" max="16115" width="8.42578125" style="2" customWidth="1"/>
    <col min="16116" max="16116" width="7.140625" style="2" bestFit="1" customWidth="1"/>
    <col min="16117" max="16117" width="11.140625" style="2" customWidth="1"/>
    <col min="16118" max="16118" width="11" style="2" bestFit="1" customWidth="1"/>
    <col min="16119" max="16119" width="8.42578125" style="2" customWidth="1"/>
    <col min="16120" max="16120" width="7.7109375" style="2" bestFit="1" customWidth="1"/>
    <col min="16121" max="16121" width="11.42578125" style="2" bestFit="1" customWidth="1"/>
    <col min="16122" max="16123" width="8.42578125" style="2" customWidth="1"/>
    <col min="16124" max="16124" width="8.7109375" style="2" customWidth="1"/>
    <col min="16125" max="16125" width="9.85546875" style="2" customWidth="1"/>
    <col min="16126" max="16126" width="8.85546875" style="2" customWidth="1"/>
    <col min="16127" max="16127" width="10.85546875" style="2" bestFit="1" customWidth="1"/>
    <col min="16128" max="16128" width="9.140625" style="2" customWidth="1"/>
    <col min="16129" max="16129" width="10.7109375" style="2" customWidth="1"/>
    <col min="16130" max="16131" width="8.42578125" style="2" customWidth="1"/>
    <col min="16132" max="16132" width="6.28515625" style="2" customWidth="1"/>
    <col min="16133" max="16133" width="9.42578125" style="2" customWidth="1"/>
    <col min="16134" max="16134" width="8.42578125" style="2" customWidth="1"/>
    <col min="16135" max="16135" width="11.28515625" style="2" customWidth="1"/>
    <col min="16136" max="16136" width="10.140625" style="2" customWidth="1"/>
    <col min="16137" max="16137" width="68.42578125" style="2" customWidth="1"/>
    <col min="16138" max="16384" width="10.28515625" style="2"/>
  </cols>
  <sheetData>
    <row r="1" spans="1:21" s="300" customFormat="1" ht="73.5" customHeight="1" thickBot="1">
      <c r="A1"/>
      <c r="B1" s="295"/>
      <c r="C1" s="296"/>
      <c r="D1" s="296"/>
      <c r="E1" s="296"/>
      <c r="F1" s="296"/>
      <c r="G1" s="296"/>
      <c r="H1" s="296"/>
      <c r="I1" s="297"/>
      <c r="J1" s="298"/>
      <c r="K1" s="299"/>
      <c r="L1" s="299"/>
      <c r="M1" s="299"/>
      <c r="N1" s="299"/>
      <c r="O1" s="299"/>
      <c r="P1" s="299"/>
      <c r="Q1" s="299"/>
    </row>
    <row r="2" spans="1:21" ht="30" customHeight="1" thickBot="1">
      <c r="A2" s="330" t="s">
        <v>127</v>
      </c>
      <c r="B2" s="331"/>
      <c r="C2" s="310"/>
      <c r="D2" s="310"/>
      <c r="E2" s="310"/>
      <c r="F2" s="312" t="s">
        <v>134</v>
      </c>
      <c r="G2" s="311"/>
      <c r="H2" s="313"/>
      <c r="I2" s="342" t="s">
        <v>135</v>
      </c>
      <c r="J2" s="342"/>
      <c r="K2" s="342"/>
      <c r="L2" s="342"/>
      <c r="M2" s="342"/>
      <c r="N2" s="342"/>
      <c r="O2" s="342"/>
      <c r="P2" s="342"/>
      <c r="Q2" s="342"/>
      <c r="R2" s="34"/>
      <c r="S2" s="34"/>
      <c r="T2" s="34"/>
      <c r="U2" s="34"/>
    </row>
    <row r="3" spans="1:21" ht="23.65" customHeight="1" thickBot="1">
      <c r="A3" s="224" t="s">
        <v>56</v>
      </c>
      <c r="B3" s="224" t="s">
        <v>128</v>
      </c>
      <c r="C3" s="223" t="s">
        <v>130</v>
      </c>
      <c r="D3" s="340" t="s">
        <v>129</v>
      </c>
      <c r="E3" s="340"/>
      <c r="F3" s="340"/>
      <c r="G3" s="341"/>
      <c r="H3" s="314"/>
      <c r="I3" s="343"/>
      <c r="J3" s="343"/>
      <c r="K3" s="343"/>
      <c r="L3" s="343"/>
      <c r="M3" s="343"/>
      <c r="N3" s="343"/>
      <c r="O3" s="343"/>
      <c r="P3" s="343"/>
      <c r="Q3" s="343"/>
      <c r="R3" s="34"/>
      <c r="S3" s="34"/>
      <c r="T3" s="34"/>
      <c r="U3" s="34"/>
    </row>
    <row r="4" spans="1:21" ht="30" customHeight="1">
      <c r="A4" s="65"/>
      <c r="B4" s="66"/>
      <c r="C4" s="89" t="s">
        <v>0</v>
      </c>
      <c r="D4" s="89" t="s">
        <v>42</v>
      </c>
      <c r="E4" s="89" t="s">
        <v>57</v>
      </c>
      <c r="F4" s="89" t="s">
        <v>132</v>
      </c>
      <c r="G4" s="89" t="s">
        <v>133</v>
      </c>
      <c r="H4" s="353" t="s">
        <v>136</v>
      </c>
      <c r="I4" s="283" t="s">
        <v>63</v>
      </c>
      <c r="J4" s="68" t="s">
        <v>72</v>
      </c>
      <c r="K4" s="50" t="s">
        <v>68</v>
      </c>
      <c r="L4" s="50" t="s">
        <v>76</v>
      </c>
      <c r="M4" s="50" t="s">
        <v>78</v>
      </c>
      <c r="N4" s="67" t="s">
        <v>77</v>
      </c>
      <c r="O4" s="50" t="s">
        <v>62</v>
      </c>
      <c r="P4" s="50" t="s">
        <v>66</v>
      </c>
      <c r="Q4" s="50" t="s">
        <v>90</v>
      </c>
      <c r="R4" s="34"/>
      <c r="S4" s="34"/>
      <c r="T4" s="34"/>
      <c r="U4" s="34"/>
    </row>
    <row r="5" spans="1:21" ht="17.45" customHeight="1" thickBot="1">
      <c r="A5" s="225"/>
      <c r="B5" s="226"/>
      <c r="C5" s="221"/>
      <c r="D5" s="90"/>
      <c r="E5" s="91"/>
      <c r="F5" s="91"/>
      <c r="G5" s="91"/>
      <c r="H5" s="91"/>
      <c r="I5" s="284"/>
      <c r="J5" s="71"/>
      <c r="K5" s="72"/>
      <c r="L5" s="72"/>
      <c r="M5" s="72"/>
      <c r="N5" s="74"/>
      <c r="O5" s="73"/>
      <c r="P5" s="72"/>
      <c r="Q5" s="161">
        <v>1.03</v>
      </c>
      <c r="R5" s="34"/>
      <c r="S5" s="34"/>
      <c r="T5" s="34"/>
      <c r="U5" s="34"/>
    </row>
    <row r="6" spans="1:21" s="20" customFormat="1">
      <c r="A6" s="23" t="s">
        <v>2</v>
      </c>
      <c r="B6" s="290" t="s">
        <v>1</v>
      </c>
      <c r="C6" s="92" t="s">
        <v>10</v>
      </c>
      <c r="D6" s="92" t="s">
        <v>10</v>
      </c>
      <c r="E6" s="93"/>
      <c r="F6" s="93"/>
      <c r="G6" s="93"/>
      <c r="H6" s="322"/>
      <c r="I6" s="285"/>
      <c r="J6" s="46"/>
      <c r="K6" s="75"/>
      <c r="L6" s="75"/>
      <c r="M6" s="75"/>
      <c r="N6" s="77"/>
      <c r="O6" s="76"/>
      <c r="P6" s="75"/>
      <c r="Q6" s="75"/>
      <c r="R6" s="59"/>
      <c r="S6" s="59"/>
      <c r="T6" s="59"/>
      <c r="U6" s="59"/>
    </row>
    <row r="7" spans="1:21" ht="15.75" customHeight="1">
      <c r="A7" s="195" t="s">
        <v>100</v>
      </c>
      <c r="B7" s="289" t="s">
        <v>87</v>
      </c>
      <c r="C7" s="196">
        <f>ROUND((I7*M7),0)</f>
        <v>0</v>
      </c>
      <c r="D7" s="192">
        <f>ROUND((I7*M7*$Q$5),0)</f>
        <v>0</v>
      </c>
      <c r="E7" s="192">
        <f>ROUND(($I7*$M7*$Q$5^2),0)</f>
        <v>0</v>
      </c>
      <c r="F7" s="192">
        <f>ROUND(($I7*$M7*$Q$5^3),0)</f>
        <v>0</v>
      </c>
      <c r="G7" s="192">
        <f>ROUND(($I7*$M7*$Q$5^4),0)</f>
        <v>0</v>
      </c>
      <c r="H7" s="323">
        <f>SUM(C7:G7)</f>
        <v>0</v>
      </c>
      <c r="I7" s="217">
        <v>0</v>
      </c>
      <c r="J7" s="158">
        <f>I7/9</f>
        <v>0</v>
      </c>
      <c r="K7" s="159">
        <f>'Person Months'!E11</f>
        <v>0</v>
      </c>
      <c r="L7" s="123"/>
      <c r="M7" s="156">
        <v>0</v>
      </c>
      <c r="N7" s="125"/>
      <c r="O7" s="158">
        <f>I7/52/37.5</f>
        <v>0</v>
      </c>
      <c r="P7" s="124"/>
      <c r="Q7" s="124"/>
      <c r="R7" s="33"/>
      <c r="S7" s="34"/>
      <c r="T7" s="34"/>
      <c r="U7" s="34"/>
    </row>
    <row r="8" spans="1:21" s="3" customFormat="1">
      <c r="A8" s="200" t="s">
        <v>138</v>
      </c>
      <c r="B8" s="201" t="s">
        <v>123</v>
      </c>
      <c r="C8" s="233">
        <f>ROUND((I8*L8),0)</f>
        <v>0</v>
      </c>
      <c r="D8" s="202">
        <f>ROUND((I8*L8*$Q$5),0)</f>
        <v>0</v>
      </c>
      <c r="E8" s="233">
        <f>ROUND(($I8*$L8*$Q$5^2),0)</f>
        <v>0</v>
      </c>
      <c r="F8" s="233">
        <f>ROUND(($I8*$L8*$Q$5^3),0)</f>
        <v>0</v>
      </c>
      <c r="G8" s="233">
        <f>ROUND(($I8*$L8*$Q$5^4),0)</f>
        <v>0</v>
      </c>
      <c r="H8" s="323">
        <f>SUM(C8:G8)</f>
        <v>0</v>
      </c>
      <c r="I8" s="217">
        <v>0</v>
      </c>
      <c r="J8" s="158">
        <f>I8/9</f>
        <v>0</v>
      </c>
      <c r="K8" s="159">
        <v>0</v>
      </c>
      <c r="L8" s="157">
        <v>0</v>
      </c>
      <c r="M8" s="126"/>
      <c r="N8" s="125"/>
      <c r="O8" s="158">
        <f>I8/52/37.5</f>
        <v>0</v>
      </c>
      <c r="P8" s="124"/>
      <c r="Q8" s="124"/>
      <c r="R8" s="33"/>
      <c r="S8" s="95"/>
      <c r="T8" s="95"/>
      <c r="U8" s="95"/>
    </row>
    <row r="9" spans="1:21" ht="15.75" customHeight="1">
      <c r="A9" s="197" t="s">
        <v>99</v>
      </c>
      <c r="B9" s="291" t="s">
        <v>88</v>
      </c>
      <c r="C9" s="198">
        <f>ROUND((J9*K9),0)</f>
        <v>0</v>
      </c>
      <c r="D9" s="231">
        <f>ROUND((J9*K9*$Q$5),0)</f>
        <v>0</v>
      </c>
      <c r="E9" s="198">
        <f>ROUND(($J9*$K9*$Q$5^2),0)</f>
        <v>0</v>
      </c>
      <c r="F9" s="198">
        <f>ROUND(($J9*$K9*$Q$5^3),0)</f>
        <v>0</v>
      </c>
      <c r="G9" s="198">
        <f>ROUND(($J9*$K9*$Q$5^4),0)</f>
        <v>0</v>
      </c>
      <c r="H9" s="323">
        <f>SUM(C9:G9)</f>
        <v>0</v>
      </c>
      <c r="I9" s="217">
        <v>0</v>
      </c>
      <c r="J9" s="158">
        <f>I9/9</f>
        <v>0</v>
      </c>
      <c r="K9" s="190">
        <v>0</v>
      </c>
      <c r="L9" s="123"/>
      <c r="M9" s="126"/>
      <c r="N9" s="160">
        <f>K9/3</f>
        <v>0</v>
      </c>
      <c r="O9" s="158">
        <f>I9/52/37.5</f>
        <v>0</v>
      </c>
      <c r="P9" s="124"/>
      <c r="Q9" s="124"/>
      <c r="R9" s="33"/>
      <c r="S9" s="34"/>
      <c r="T9" s="34"/>
      <c r="U9" s="34"/>
    </row>
    <row r="10" spans="1:21" ht="15.75" customHeight="1">
      <c r="A10" s="197" t="s">
        <v>99</v>
      </c>
      <c r="B10" s="291" t="s">
        <v>88</v>
      </c>
      <c r="C10" s="198">
        <f>ROUND((J10*K10),0)</f>
        <v>0</v>
      </c>
      <c r="D10" s="231">
        <f>ROUND((J10*K10*$Q$5),0)</f>
        <v>0</v>
      </c>
      <c r="E10" s="198">
        <f>ROUND(($J10*$K10*$Q$5^2),0)</f>
        <v>0</v>
      </c>
      <c r="F10" s="198">
        <f>ROUND(($J10*$K10*$Q$5^3),0)</f>
        <v>0</v>
      </c>
      <c r="G10" s="198">
        <f>ROUND(($J10*$K10*$Q$5^4),0)</f>
        <v>0</v>
      </c>
      <c r="H10" s="323">
        <f>SUM(C10:G10)</f>
        <v>0</v>
      </c>
      <c r="I10" s="217">
        <v>0</v>
      </c>
      <c r="J10" s="158">
        <f>I10/9</f>
        <v>0</v>
      </c>
      <c r="K10" s="190">
        <v>0</v>
      </c>
      <c r="L10" s="123"/>
      <c r="M10" s="126"/>
      <c r="N10" s="160">
        <f>K10/3</f>
        <v>0</v>
      </c>
      <c r="O10" s="158">
        <f>I10/52/37.5</f>
        <v>0</v>
      </c>
      <c r="P10" s="124"/>
      <c r="Q10" s="124"/>
      <c r="R10" s="33"/>
      <c r="S10" s="34"/>
      <c r="T10" s="34"/>
      <c r="U10" s="34"/>
    </row>
    <row r="11" spans="1:21" ht="15.75" customHeight="1" thickBot="1">
      <c r="A11" s="228"/>
      <c r="B11" s="292"/>
      <c r="C11" s="162"/>
      <c r="D11" s="230"/>
      <c r="E11" s="232"/>
      <c r="F11" s="232"/>
      <c r="G11" s="232"/>
      <c r="H11" s="324"/>
      <c r="I11" s="220"/>
      <c r="J11" s="48"/>
      <c r="K11" s="51"/>
      <c r="L11" s="51"/>
      <c r="M11" s="51"/>
      <c r="N11" s="54"/>
      <c r="O11" s="51"/>
      <c r="P11" s="51"/>
      <c r="Q11" s="51"/>
      <c r="R11" s="33"/>
      <c r="S11" s="34"/>
      <c r="T11" s="34"/>
      <c r="U11" s="34"/>
    </row>
    <row r="12" spans="1:21" ht="16.5" thickBot="1">
      <c r="A12" s="31"/>
      <c r="B12" s="293" t="s">
        <v>4</v>
      </c>
      <c r="C12" s="163">
        <f>SUM(C7:C11)</f>
        <v>0</v>
      </c>
      <c r="D12" s="163">
        <f>SUM(D7:D11)</f>
        <v>0</v>
      </c>
      <c r="E12" s="164">
        <f>SUM(E7:E11)</f>
        <v>0</v>
      </c>
      <c r="F12" s="164">
        <f>SUM(F7:F11)</f>
        <v>0</v>
      </c>
      <c r="G12" s="164">
        <f>SUM(G7:G11)</f>
        <v>0</v>
      </c>
      <c r="H12" s="347">
        <f>SUM(C12:G12)</f>
        <v>0</v>
      </c>
      <c r="I12" s="78"/>
      <c r="J12" s="78"/>
      <c r="K12" s="78"/>
      <c r="L12" s="79"/>
      <c r="M12" s="79"/>
      <c r="N12" s="80"/>
      <c r="O12" s="79"/>
      <c r="P12" s="106"/>
      <c r="Q12" s="106"/>
      <c r="R12" s="34"/>
      <c r="S12" s="34"/>
      <c r="T12" s="34"/>
      <c r="U12" s="34"/>
    </row>
    <row r="13" spans="1:21" s="3" customFormat="1">
      <c r="A13" s="42" t="s">
        <v>5</v>
      </c>
      <c r="B13" s="216" t="s">
        <v>45</v>
      </c>
      <c r="C13" s="165"/>
      <c r="D13" s="165"/>
      <c r="E13" s="165"/>
      <c r="F13" s="165"/>
      <c r="G13" s="165"/>
      <c r="H13" s="324"/>
      <c r="I13" s="81"/>
      <c r="J13" s="81"/>
      <c r="K13" s="81"/>
      <c r="L13" s="82"/>
      <c r="M13" s="82"/>
      <c r="N13" s="83"/>
      <c r="O13" s="82"/>
      <c r="P13" s="107"/>
      <c r="Q13" s="107"/>
      <c r="R13" s="95"/>
      <c r="S13" s="95"/>
      <c r="T13" s="95"/>
      <c r="U13" s="95"/>
    </row>
    <row r="14" spans="1:21" s="3" customFormat="1">
      <c r="A14" s="200" t="s">
        <v>89</v>
      </c>
      <c r="B14" s="201" t="s">
        <v>123</v>
      </c>
      <c r="C14" s="233">
        <f>ROUND((I14*L14),0)</f>
        <v>0</v>
      </c>
      <c r="D14" s="202">
        <f>ROUND((I14*L14*$Q$5),0)</f>
        <v>0</v>
      </c>
      <c r="E14" s="233">
        <f>ROUND(($I14*$L14*$Q$5^2),0)</f>
        <v>0</v>
      </c>
      <c r="F14" s="233">
        <f>ROUND(($I14*$L14*$Q$5^3),0)</f>
        <v>0</v>
      </c>
      <c r="G14" s="233">
        <f>ROUND(($I14*$L14*$Q$5^4),0)</f>
        <v>0</v>
      </c>
      <c r="H14" s="323">
        <f>SUM(C14:G14)</f>
        <v>0</v>
      </c>
      <c r="I14" s="217">
        <v>0</v>
      </c>
      <c r="J14" s="158">
        <f>I14/9</f>
        <v>0</v>
      </c>
      <c r="K14" s="159">
        <v>0</v>
      </c>
      <c r="L14" s="157">
        <v>0</v>
      </c>
      <c r="M14" s="126"/>
      <c r="N14" s="125"/>
      <c r="O14" s="158">
        <f>I14/52/37.5</f>
        <v>0</v>
      </c>
      <c r="P14" s="124"/>
      <c r="Q14" s="124"/>
      <c r="R14" s="33"/>
      <c r="S14" s="95"/>
      <c r="T14" s="95"/>
      <c r="U14" s="95"/>
    </row>
    <row r="15" spans="1:21" s="3" customFormat="1">
      <c r="A15" s="204" t="s">
        <v>91</v>
      </c>
      <c r="B15" s="205" t="s">
        <v>122</v>
      </c>
      <c r="C15" s="206">
        <f>ROUND((O15*P15),0)</f>
        <v>0</v>
      </c>
      <c r="D15" s="238">
        <f>ROUND((O15*P15),0)</f>
        <v>0</v>
      </c>
      <c r="E15" s="238">
        <f t="shared" ref="E15:G17" si="0">ROUND(($O15*$P15),0)</f>
        <v>0</v>
      </c>
      <c r="F15" s="238">
        <f t="shared" si="0"/>
        <v>0</v>
      </c>
      <c r="G15" s="238">
        <f t="shared" si="0"/>
        <v>0</v>
      </c>
      <c r="H15" s="323">
        <f>SUM(C15:G15)</f>
        <v>0</v>
      </c>
      <c r="I15" s="218"/>
      <c r="J15" s="133"/>
      <c r="K15" s="134"/>
      <c r="L15" s="123"/>
      <c r="M15" s="126"/>
      <c r="N15" s="125"/>
      <c r="O15" s="135">
        <v>0</v>
      </c>
      <c r="P15" s="155">
        <v>0</v>
      </c>
      <c r="Q15" s="124"/>
      <c r="R15" s="95"/>
      <c r="S15" s="95"/>
      <c r="T15" s="95"/>
      <c r="U15" s="95"/>
    </row>
    <row r="16" spans="1:21" s="3" customFormat="1">
      <c r="A16" s="244" t="s">
        <v>92</v>
      </c>
      <c r="B16" s="208" t="s">
        <v>121</v>
      </c>
      <c r="C16" s="234">
        <f>ROUND((O16*P16),0)</f>
        <v>0</v>
      </c>
      <c r="D16" s="209">
        <f>ROUND((O16*P16),0)</f>
        <v>0</v>
      </c>
      <c r="E16" s="209">
        <f t="shared" si="0"/>
        <v>0</v>
      </c>
      <c r="F16" s="209">
        <f t="shared" si="0"/>
        <v>0</v>
      </c>
      <c r="G16" s="209">
        <f t="shared" si="0"/>
        <v>0</v>
      </c>
      <c r="H16" s="323">
        <f>SUM(C16:G16)</f>
        <v>0</v>
      </c>
      <c r="I16" s="218"/>
      <c r="J16" s="133"/>
      <c r="K16" s="134"/>
      <c r="L16" s="123"/>
      <c r="M16" s="126"/>
      <c r="N16" s="125"/>
      <c r="O16" s="135">
        <v>0</v>
      </c>
      <c r="P16" s="155">
        <v>0</v>
      </c>
      <c r="Q16" s="124"/>
      <c r="R16" s="95"/>
      <c r="S16" s="95"/>
      <c r="T16" s="95"/>
      <c r="U16" s="95"/>
    </row>
    <row r="17" spans="1:21" s="3" customFormat="1">
      <c r="A17" s="210" t="s">
        <v>93</v>
      </c>
      <c r="B17" s="242" t="s">
        <v>120</v>
      </c>
      <c r="C17" s="235">
        <f>ROUND((O17*P17),0)</f>
        <v>0</v>
      </c>
      <c r="D17" s="235">
        <f>ROUND((O17*P17),0)</f>
        <v>0</v>
      </c>
      <c r="E17" s="239">
        <f t="shared" si="0"/>
        <v>0</v>
      </c>
      <c r="F17" s="239">
        <f t="shared" si="0"/>
        <v>0</v>
      </c>
      <c r="G17" s="239">
        <f t="shared" si="0"/>
        <v>0</v>
      </c>
      <c r="H17" s="323">
        <f>SUM(C17:G17)</f>
        <v>0</v>
      </c>
      <c r="I17" s="218"/>
      <c r="J17" s="133"/>
      <c r="K17" s="134"/>
      <c r="L17" s="123"/>
      <c r="M17" s="126"/>
      <c r="N17" s="125"/>
      <c r="O17" s="135">
        <v>0</v>
      </c>
      <c r="P17" s="155">
        <v>0</v>
      </c>
      <c r="Q17" s="124"/>
      <c r="R17" s="95"/>
      <c r="S17" s="95"/>
      <c r="T17" s="95"/>
      <c r="U17" s="95"/>
    </row>
    <row r="18" spans="1:21" s="3" customFormat="1">
      <c r="A18" s="128"/>
      <c r="B18" s="132" t="s">
        <v>94</v>
      </c>
      <c r="C18" s="236"/>
      <c r="D18" s="236"/>
      <c r="E18" s="240"/>
      <c r="F18" s="240"/>
      <c r="G18" s="240"/>
      <c r="H18" s="326"/>
      <c r="I18" s="219"/>
      <c r="J18" s="47"/>
      <c r="K18" s="47"/>
      <c r="L18" s="51"/>
      <c r="M18" s="51"/>
      <c r="N18" s="55"/>
      <c r="O18" s="51"/>
      <c r="P18" s="51"/>
      <c r="Q18" s="51"/>
      <c r="R18" s="95"/>
      <c r="S18" s="95"/>
      <c r="T18" s="95"/>
      <c r="U18" s="95"/>
    </row>
    <row r="19" spans="1:21" s="3" customFormat="1" ht="16.5" thickBot="1">
      <c r="A19" s="128"/>
      <c r="B19" s="127"/>
      <c r="C19" s="167"/>
      <c r="D19" s="236"/>
      <c r="E19" s="236"/>
      <c r="F19" s="236"/>
      <c r="G19" s="236"/>
      <c r="H19" s="326"/>
      <c r="I19" s="220"/>
      <c r="J19" s="48"/>
      <c r="K19" s="48"/>
      <c r="L19" s="52"/>
      <c r="M19" s="52"/>
      <c r="N19" s="56"/>
      <c r="O19" s="52"/>
      <c r="P19" s="52"/>
      <c r="Q19" s="52"/>
      <c r="R19" s="95"/>
      <c r="S19" s="95"/>
      <c r="T19" s="95"/>
      <c r="U19" s="95"/>
    </row>
    <row r="20" spans="1:21">
      <c r="A20" s="129"/>
      <c r="B20" s="243" t="s">
        <v>6</v>
      </c>
      <c r="C20" s="237">
        <f>SUM(C14:C19)</f>
        <v>0</v>
      </c>
      <c r="D20" s="237">
        <f>SUM(D14:D19)</f>
        <v>0</v>
      </c>
      <c r="E20" s="241">
        <f>SUM(E14:E19)</f>
        <v>0</v>
      </c>
      <c r="F20" s="241">
        <f>SUM(F14:F19)</f>
        <v>0</v>
      </c>
      <c r="G20" s="241">
        <f>SUM(G14:G19)</f>
        <v>0</v>
      </c>
      <c r="H20" s="347">
        <f>SUM(C20:G20)</f>
        <v>0</v>
      </c>
      <c r="I20" s="84"/>
      <c r="J20" s="85"/>
      <c r="K20" s="64"/>
      <c r="L20" s="64"/>
      <c r="M20" s="64"/>
      <c r="N20" s="64"/>
      <c r="O20" s="64"/>
      <c r="P20" s="57"/>
      <c r="Q20" s="57"/>
      <c r="R20" s="34"/>
      <c r="S20" s="34"/>
      <c r="T20" s="34"/>
      <c r="U20" s="34"/>
    </row>
    <row r="21" spans="1:21" ht="16.5" thickBot="1">
      <c r="A21" s="31"/>
      <c r="B21" s="130" t="s">
        <v>7</v>
      </c>
      <c r="C21" s="168">
        <f>SUM(C20+C12)</f>
        <v>0</v>
      </c>
      <c r="D21" s="168">
        <f>SUM(D20+D12)</f>
        <v>0</v>
      </c>
      <c r="E21" s="171">
        <f>SUM(E20+E12)</f>
        <v>0</v>
      </c>
      <c r="F21" s="171">
        <f>SUM(F20+F12)</f>
        <v>0</v>
      </c>
      <c r="G21" s="171">
        <f>SUM(G20+G12)</f>
        <v>0</v>
      </c>
      <c r="H21" s="352">
        <f>SUM(C21:G21)</f>
        <v>0</v>
      </c>
      <c r="I21" s="84"/>
      <c r="J21" s="85"/>
      <c r="K21" s="64"/>
      <c r="L21" s="64"/>
      <c r="M21" s="64"/>
      <c r="N21" s="64"/>
      <c r="O21" s="64"/>
      <c r="P21" s="57"/>
      <c r="Q21" s="57"/>
      <c r="R21" s="34"/>
      <c r="S21" s="34"/>
      <c r="T21" s="34"/>
      <c r="U21" s="34"/>
    </row>
    <row r="22" spans="1:21" ht="15" customHeight="1" thickBot="1">
      <c r="A22" s="24" t="s">
        <v>8</v>
      </c>
      <c r="B22" s="38" t="s">
        <v>1</v>
      </c>
      <c r="C22" s="169"/>
      <c r="D22" s="170"/>
      <c r="E22" s="170"/>
      <c r="F22" s="170"/>
      <c r="G22" s="170"/>
      <c r="H22" s="326"/>
      <c r="I22" s="86" t="s">
        <v>95</v>
      </c>
      <c r="J22" s="87"/>
      <c r="K22" s="64"/>
      <c r="L22" s="64"/>
      <c r="M22" s="64"/>
      <c r="N22" s="64"/>
      <c r="O22" s="64"/>
      <c r="P22" s="57"/>
      <c r="Q22" s="57"/>
      <c r="R22" s="34"/>
      <c r="S22" s="34"/>
      <c r="T22" s="34"/>
      <c r="U22" s="34"/>
    </row>
    <row r="23" spans="1:21">
      <c r="A23" s="193" t="s">
        <v>102</v>
      </c>
      <c r="B23" s="194" t="s">
        <v>96</v>
      </c>
      <c r="C23" s="255">
        <f>ROUND((C7*$I23),0)</f>
        <v>0</v>
      </c>
      <c r="D23" s="255">
        <f>ROUND((D7*$I23),0)</f>
        <v>0</v>
      </c>
      <c r="E23" s="255">
        <f>ROUND((E7*$I23),0)</f>
        <v>0</v>
      </c>
      <c r="F23" s="255">
        <f>ROUND((F7*$I23),0)</f>
        <v>0</v>
      </c>
      <c r="G23" s="255">
        <f>ROUND((G7*$I23),0)</f>
        <v>0</v>
      </c>
      <c r="H23" s="323">
        <f>SUM(C23:G23)</f>
        <v>0</v>
      </c>
      <c r="I23" s="315">
        <v>0.37</v>
      </c>
      <c r="J23" s="85"/>
      <c r="K23" s="64"/>
      <c r="L23" s="64"/>
      <c r="M23" s="64"/>
      <c r="N23" s="64"/>
      <c r="O23" s="64"/>
      <c r="P23" s="57"/>
      <c r="Q23" s="57"/>
      <c r="R23" s="33"/>
      <c r="S23" s="34"/>
      <c r="T23" s="34"/>
      <c r="U23" s="34"/>
    </row>
    <row r="24" spans="1:21">
      <c r="A24" s="203" t="s">
        <v>137</v>
      </c>
      <c r="B24" s="246" t="s">
        <v>96</v>
      </c>
      <c r="C24" s="354">
        <f>ROUND((C8*$I24),0)</f>
        <v>0</v>
      </c>
      <c r="D24" s="354">
        <f>ROUND((D8*$I24),0)</f>
        <v>0</v>
      </c>
      <c r="E24" s="354">
        <f>ROUND((E8*$I24),0)</f>
        <v>0</v>
      </c>
      <c r="F24" s="354">
        <f>ROUND((F8*$I24),0)</f>
        <v>0</v>
      </c>
      <c r="G24" s="354">
        <f>ROUND((G8*$I24),0)</f>
        <v>0</v>
      </c>
      <c r="H24" s="323">
        <f>SUM(C24:G24)</f>
        <v>0</v>
      </c>
      <c r="I24" s="318">
        <v>0.45</v>
      </c>
      <c r="J24" s="85"/>
      <c r="K24" s="64"/>
      <c r="L24" s="64"/>
      <c r="M24" s="64"/>
      <c r="N24" s="64"/>
      <c r="O24" s="64"/>
      <c r="P24" s="57"/>
      <c r="Q24" s="57"/>
      <c r="R24" s="34"/>
      <c r="S24" s="34"/>
      <c r="T24" s="34"/>
      <c r="U24" s="34"/>
    </row>
    <row r="25" spans="1:21">
      <c r="A25" s="197" t="s">
        <v>103</v>
      </c>
      <c r="B25" s="248" t="s">
        <v>96</v>
      </c>
      <c r="C25" s="355">
        <f>ROUND((C9*$I25),0)</f>
        <v>0</v>
      </c>
      <c r="D25" s="355">
        <f>ROUND((D9*$I25),0)</f>
        <v>0</v>
      </c>
      <c r="E25" s="355">
        <f>ROUND((E9*$I25),0)</f>
        <v>0</v>
      </c>
      <c r="F25" s="355">
        <f>ROUND((F9*$I25),0)</f>
        <v>0</v>
      </c>
      <c r="G25" s="355">
        <f>ROUND((G9*$I25),0)</f>
        <v>0</v>
      </c>
      <c r="H25" s="323">
        <f>SUM(C25:G25)</f>
        <v>0</v>
      </c>
      <c r="I25" s="287">
        <v>7.6499999999999999E-2</v>
      </c>
      <c r="J25" s="85"/>
      <c r="K25" s="64"/>
      <c r="L25" s="64"/>
      <c r="M25" s="64"/>
      <c r="N25" s="64"/>
      <c r="O25" s="64"/>
      <c r="P25" s="57"/>
      <c r="Q25" s="57"/>
      <c r="R25" s="33"/>
      <c r="S25" s="34"/>
      <c r="T25" s="34"/>
      <c r="U25" s="34"/>
    </row>
    <row r="26" spans="1:21">
      <c r="A26" s="197" t="s">
        <v>103</v>
      </c>
      <c r="B26" s="199" t="s">
        <v>96</v>
      </c>
      <c r="C26" s="355">
        <f>ROUND((C10*$I26),0)</f>
        <v>0</v>
      </c>
      <c r="D26" s="355">
        <f>ROUND((D10*$I26),0)</f>
        <v>0</v>
      </c>
      <c r="E26" s="355">
        <f>ROUND((E10*$I26),0)</f>
        <v>0</v>
      </c>
      <c r="F26" s="355">
        <f>ROUND((F10*$I26),0)</f>
        <v>0</v>
      </c>
      <c r="G26" s="355">
        <f>ROUND((G10*$I26),0)</f>
        <v>0</v>
      </c>
      <c r="H26" s="323">
        <f>SUM(C26:G26)</f>
        <v>0</v>
      </c>
      <c r="I26" s="317">
        <v>7.6499999999999999E-2</v>
      </c>
      <c r="J26" s="85"/>
      <c r="K26" s="64"/>
      <c r="L26" s="64"/>
      <c r="M26" s="64"/>
      <c r="N26" s="64"/>
      <c r="O26" s="64"/>
      <c r="P26" s="57"/>
      <c r="Q26" s="57"/>
      <c r="R26" s="34"/>
      <c r="S26" s="34"/>
      <c r="T26" s="34"/>
      <c r="U26" s="34"/>
    </row>
    <row r="27" spans="1:21">
      <c r="A27" s="131"/>
      <c r="B27" s="247"/>
      <c r="C27" s="236"/>
      <c r="D27" s="236"/>
      <c r="E27" s="240"/>
      <c r="F27" s="240"/>
      <c r="G27" s="240"/>
      <c r="H27" s="327"/>
      <c r="I27" s="316"/>
      <c r="J27" s="85"/>
      <c r="K27" s="64"/>
      <c r="L27" s="64"/>
      <c r="M27" s="64"/>
      <c r="N27" s="64"/>
      <c r="O27" s="64"/>
      <c r="P27" s="57"/>
      <c r="Q27" s="57"/>
      <c r="R27" s="34"/>
      <c r="S27" s="34"/>
      <c r="T27" s="34"/>
      <c r="U27" s="34"/>
    </row>
    <row r="28" spans="1:21">
      <c r="A28" s="203" t="s">
        <v>104</v>
      </c>
      <c r="B28" s="246" t="s">
        <v>96</v>
      </c>
      <c r="C28" s="254">
        <f t="shared" ref="C28:G31" si="1">ROUND((C14*$I28),0)</f>
        <v>0</v>
      </c>
      <c r="D28" s="254">
        <f t="shared" si="1"/>
        <v>0</v>
      </c>
      <c r="E28" s="254">
        <f t="shared" si="1"/>
        <v>0</v>
      </c>
      <c r="F28" s="254">
        <f t="shared" si="1"/>
        <v>0</v>
      </c>
      <c r="G28" s="254">
        <f t="shared" si="1"/>
        <v>0</v>
      </c>
      <c r="H28" s="323">
        <f>SUM(C28:G28)</f>
        <v>0</v>
      </c>
      <c r="I28" s="318">
        <v>0.45</v>
      </c>
      <c r="J28" s="85"/>
      <c r="K28" s="64"/>
      <c r="L28" s="64"/>
      <c r="M28" s="64"/>
      <c r="N28" s="64"/>
      <c r="O28" s="64"/>
      <c r="P28" s="57"/>
      <c r="Q28" s="57"/>
      <c r="R28" s="34"/>
      <c r="S28" s="34"/>
      <c r="T28" s="34"/>
      <c r="U28" s="34"/>
    </row>
    <row r="29" spans="1:21">
      <c r="A29" s="204" t="s">
        <v>105</v>
      </c>
      <c r="B29" s="249" t="s">
        <v>97</v>
      </c>
      <c r="C29" s="253">
        <f t="shared" si="1"/>
        <v>0</v>
      </c>
      <c r="D29" s="253">
        <f t="shared" si="1"/>
        <v>0</v>
      </c>
      <c r="E29" s="253">
        <f t="shared" si="1"/>
        <v>0</v>
      </c>
      <c r="F29" s="253">
        <f t="shared" si="1"/>
        <v>0</v>
      </c>
      <c r="G29" s="253">
        <f t="shared" si="1"/>
        <v>0</v>
      </c>
      <c r="H29" s="323">
        <f>SUM(C29:G29)</f>
        <v>0</v>
      </c>
      <c r="I29" s="319">
        <v>7.6499999999999999E-2</v>
      </c>
      <c r="J29" s="85"/>
      <c r="K29" s="64"/>
      <c r="L29" s="64"/>
      <c r="M29" s="64"/>
      <c r="N29" s="64"/>
      <c r="O29" s="64"/>
      <c r="P29" s="57"/>
      <c r="Q29" s="57"/>
      <c r="R29" s="34"/>
      <c r="S29" s="34"/>
      <c r="T29" s="34"/>
      <c r="U29" s="34"/>
    </row>
    <row r="30" spans="1:21">
      <c r="A30" s="207" t="s">
        <v>106</v>
      </c>
      <c r="B30" s="245" t="s">
        <v>97</v>
      </c>
      <c r="C30" s="252">
        <f t="shared" si="1"/>
        <v>0</v>
      </c>
      <c r="D30" s="252">
        <f t="shared" si="1"/>
        <v>0</v>
      </c>
      <c r="E30" s="252">
        <f t="shared" si="1"/>
        <v>0</v>
      </c>
      <c r="F30" s="252">
        <f t="shared" si="1"/>
        <v>0</v>
      </c>
      <c r="G30" s="252">
        <f t="shared" si="1"/>
        <v>0</v>
      </c>
      <c r="H30" s="323">
        <f>SUM(C30:G30)</f>
        <v>0</v>
      </c>
      <c r="I30" s="320">
        <v>7.6499999999999999E-2</v>
      </c>
      <c r="J30" s="85"/>
      <c r="K30" s="64"/>
      <c r="L30" s="64"/>
      <c r="M30" s="64"/>
      <c r="N30" s="64"/>
      <c r="O30" s="64"/>
      <c r="P30" s="57"/>
      <c r="Q30" s="57"/>
      <c r="R30" s="34"/>
      <c r="S30" s="34"/>
      <c r="T30" s="34"/>
      <c r="U30" s="34"/>
    </row>
    <row r="31" spans="1:21">
      <c r="A31" s="210" t="s">
        <v>107</v>
      </c>
      <c r="B31" s="250" t="s">
        <v>97</v>
      </c>
      <c r="C31" s="256">
        <f t="shared" si="1"/>
        <v>0</v>
      </c>
      <c r="D31" s="256">
        <f t="shared" si="1"/>
        <v>0</v>
      </c>
      <c r="E31" s="256">
        <f t="shared" si="1"/>
        <v>0</v>
      </c>
      <c r="F31" s="256">
        <f t="shared" si="1"/>
        <v>0</v>
      </c>
      <c r="G31" s="256">
        <f t="shared" si="1"/>
        <v>0</v>
      </c>
      <c r="H31" s="323">
        <f>SUM(C31:G31)</f>
        <v>0</v>
      </c>
      <c r="I31" s="288">
        <v>7.6499999999999999E-2</v>
      </c>
      <c r="J31" s="85"/>
      <c r="K31" s="64"/>
      <c r="L31" s="64"/>
      <c r="M31" s="64"/>
      <c r="N31" s="64"/>
      <c r="O31" s="64"/>
      <c r="P31" s="57"/>
      <c r="Q31" s="57"/>
      <c r="R31" s="34"/>
      <c r="S31" s="34"/>
      <c r="T31" s="34"/>
      <c r="U31" s="34"/>
    </row>
    <row r="32" spans="1:21" ht="16.5" thickBot="1">
      <c r="A32" s="131"/>
      <c r="B32" s="251"/>
      <c r="C32" s="167"/>
      <c r="D32" s="167"/>
      <c r="E32" s="240"/>
      <c r="F32" s="240"/>
      <c r="G32" s="240"/>
      <c r="H32" s="327"/>
      <c r="I32" s="321"/>
      <c r="J32" s="85"/>
      <c r="K32" s="64"/>
      <c r="L32" s="64"/>
      <c r="M32" s="64"/>
      <c r="N32" s="64"/>
      <c r="O32" s="64"/>
      <c r="P32" s="57"/>
      <c r="Q32" s="57"/>
      <c r="R32" s="34"/>
      <c r="S32" s="34"/>
      <c r="T32" s="34"/>
      <c r="U32" s="34"/>
    </row>
    <row r="33" spans="1:21">
      <c r="A33" s="25"/>
      <c r="B33" s="243" t="s">
        <v>43</v>
      </c>
      <c r="C33" s="237">
        <f>SUM(C23:C32)</f>
        <v>0</v>
      </c>
      <c r="D33" s="237">
        <f>SUM(D23:D32)</f>
        <v>0</v>
      </c>
      <c r="E33" s="257">
        <f>SUM(E23:E32)</f>
        <v>0</v>
      </c>
      <c r="F33" s="257">
        <f>SUM(F23:F32)</f>
        <v>0</v>
      </c>
      <c r="G33" s="257">
        <f>SUM(G23:G32)</f>
        <v>0</v>
      </c>
      <c r="H33" s="347">
        <f>SUM(C33:G33)</f>
        <v>0</v>
      </c>
      <c r="I33" s="96"/>
      <c r="J33" s="97"/>
      <c r="K33" s="98"/>
      <c r="L33" s="98"/>
      <c r="M33" s="98"/>
      <c r="N33" s="98"/>
      <c r="O33" s="98"/>
      <c r="P33" s="108"/>
      <c r="Q33" s="108"/>
      <c r="R33" s="34"/>
      <c r="S33" s="34"/>
      <c r="T33" s="34"/>
      <c r="U33" s="34"/>
    </row>
    <row r="34" spans="1:21" ht="16.5" thickBot="1">
      <c r="A34" s="28"/>
      <c r="B34" s="348" t="s">
        <v>9</v>
      </c>
      <c r="C34" s="349">
        <f>SUM(C33,C21)</f>
        <v>0</v>
      </c>
      <c r="D34" s="350">
        <f>SUM(D33,D21)</f>
        <v>0</v>
      </c>
      <c r="E34" s="351">
        <f>SUM(E33,E21)</f>
        <v>0</v>
      </c>
      <c r="F34" s="351">
        <f>SUM(F33,F21)</f>
        <v>0</v>
      </c>
      <c r="G34" s="351">
        <f>SUM(G33,G21)</f>
        <v>0</v>
      </c>
      <c r="H34" s="352">
        <f>SUM(C34:G34)</f>
        <v>0</v>
      </c>
      <c r="I34" s="96"/>
      <c r="J34" s="97"/>
      <c r="K34" s="98"/>
      <c r="L34" s="98"/>
      <c r="M34" s="98"/>
      <c r="N34" s="98"/>
      <c r="O34" s="98"/>
      <c r="P34" s="108"/>
      <c r="Q34" s="108"/>
      <c r="R34" s="34"/>
      <c r="S34" s="34"/>
      <c r="T34" s="34"/>
      <c r="U34" s="34"/>
    </row>
    <row r="35" spans="1:21" ht="30">
      <c r="A35" s="40" t="s">
        <v>52</v>
      </c>
      <c r="B35" s="39" t="s">
        <v>1</v>
      </c>
      <c r="C35" s="172"/>
      <c r="D35" s="173"/>
      <c r="E35" s="174"/>
      <c r="F35" s="174"/>
      <c r="G35" s="174"/>
      <c r="H35" s="328"/>
      <c r="I35" s="96"/>
      <c r="J35" s="97"/>
      <c r="K35" s="98"/>
      <c r="L35" s="98"/>
      <c r="M35" s="98"/>
      <c r="N35" s="98"/>
      <c r="O35" s="98"/>
      <c r="P35" s="108"/>
      <c r="Q35" s="108"/>
      <c r="R35" s="34"/>
      <c r="S35" s="34"/>
      <c r="T35" s="34"/>
      <c r="U35" s="34"/>
    </row>
    <row r="36" spans="1:21">
      <c r="A36" s="21"/>
      <c r="B36" s="260"/>
      <c r="C36" s="258">
        <v>0</v>
      </c>
      <c r="D36" s="258">
        <v>0</v>
      </c>
      <c r="E36" s="232">
        <v>0</v>
      </c>
      <c r="F36" s="232">
        <v>0</v>
      </c>
      <c r="G36" s="232">
        <v>0</v>
      </c>
      <c r="H36" s="323">
        <f>SUM(C36:G36)</f>
        <v>0</v>
      </c>
      <c r="I36" s="334" t="s">
        <v>98</v>
      </c>
      <c r="J36" s="335"/>
      <c r="K36" s="98"/>
      <c r="L36" s="98"/>
      <c r="M36" s="98"/>
      <c r="N36" s="98"/>
      <c r="O36" s="98"/>
      <c r="P36" s="108"/>
      <c r="Q36" s="108"/>
      <c r="R36" s="34"/>
      <c r="S36" s="34"/>
      <c r="T36" s="34"/>
      <c r="U36" s="34"/>
    </row>
    <row r="37" spans="1:21" ht="16.5" thickBot="1">
      <c r="A37" s="259"/>
      <c r="B37" s="32" t="s">
        <v>51</v>
      </c>
      <c r="C37" s="176">
        <f>SUM(C36:C36)</f>
        <v>0</v>
      </c>
      <c r="D37" s="177">
        <f>SUM(D36:D36)</f>
        <v>0</v>
      </c>
      <c r="E37" s="164">
        <f>SUM(E36)</f>
        <v>0</v>
      </c>
      <c r="F37" s="164">
        <f>SUM(F36)</f>
        <v>0</v>
      </c>
      <c r="G37" s="164">
        <f>SUM(G36)</f>
        <v>0</v>
      </c>
      <c r="H37" s="347">
        <f>SUM(C37:G37)</f>
        <v>0</v>
      </c>
      <c r="I37" s="334"/>
      <c r="J37" s="335"/>
      <c r="K37" s="98"/>
      <c r="L37" s="98"/>
      <c r="M37" s="98"/>
      <c r="N37" s="98"/>
      <c r="O37" s="98"/>
      <c r="P37" s="108"/>
      <c r="Q37" s="108"/>
      <c r="R37" s="34"/>
      <c r="S37" s="34"/>
      <c r="T37" s="34"/>
      <c r="U37" s="34"/>
    </row>
    <row r="38" spans="1:21" s="3" customFormat="1">
      <c r="A38" s="41" t="s">
        <v>48</v>
      </c>
      <c r="B38" s="37" t="s">
        <v>1</v>
      </c>
      <c r="C38" s="178"/>
      <c r="D38" s="165"/>
      <c r="E38" s="166"/>
      <c r="F38" s="166"/>
      <c r="G38" s="166"/>
      <c r="H38" s="324"/>
      <c r="I38" s="334"/>
      <c r="J38" s="335"/>
      <c r="K38" s="99"/>
      <c r="L38" s="99"/>
      <c r="M38" s="99"/>
      <c r="N38" s="99"/>
      <c r="O38" s="99"/>
      <c r="P38" s="94"/>
      <c r="Q38" s="94"/>
      <c r="R38" s="95"/>
      <c r="S38" s="95"/>
      <c r="T38" s="95"/>
      <c r="U38" s="95"/>
    </row>
    <row r="39" spans="1:21" s="3" customFormat="1">
      <c r="A39" s="214" t="s">
        <v>119</v>
      </c>
      <c r="B39" s="262"/>
      <c r="C39" s="175">
        <v>0</v>
      </c>
      <c r="D39" s="167">
        <v>0</v>
      </c>
      <c r="E39" s="167">
        <v>0</v>
      </c>
      <c r="F39" s="167">
        <v>0</v>
      </c>
      <c r="G39" s="167">
        <v>0</v>
      </c>
      <c r="H39" s="323">
        <f>SUM(C39:G39)</f>
        <v>0</v>
      </c>
      <c r="I39" s="334"/>
      <c r="J39" s="335"/>
      <c r="K39" s="99"/>
      <c r="L39" s="99"/>
      <c r="M39" s="99"/>
      <c r="N39" s="99"/>
      <c r="O39" s="99"/>
      <c r="P39" s="94"/>
      <c r="Q39" s="94"/>
      <c r="R39" s="95"/>
      <c r="S39" s="95"/>
      <c r="T39" s="95"/>
      <c r="U39" s="95"/>
    </row>
    <row r="40" spans="1:21" s="3" customFormat="1" ht="18" customHeight="1">
      <c r="A40" s="261" t="s">
        <v>118</v>
      </c>
      <c r="B40" s="229"/>
      <c r="C40" s="236">
        <v>0</v>
      </c>
      <c r="D40" s="236">
        <v>0</v>
      </c>
      <c r="E40" s="236">
        <v>0</v>
      </c>
      <c r="F40" s="236">
        <v>0</v>
      </c>
      <c r="G40" s="236">
        <v>0</v>
      </c>
      <c r="H40" s="323">
        <f>SUM(C40:G40)</f>
        <v>0</v>
      </c>
      <c r="I40" s="334"/>
      <c r="J40" s="335"/>
      <c r="K40" s="99"/>
      <c r="L40" s="99"/>
      <c r="M40" s="99"/>
      <c r="N40" s="99"/>
      <c r="O40" s="99"/>
      <c r="P40" s="94"/>
      <c r="Q40" s="94"/>
      <c r="R40" s="95"/>
      <c r="S40" s="95"/>
      <c r="T40" s="95"/>
      <c r="U40" s="95"/>
    </row>
    <row r="41" spans="1:21" ht="16.5" thickBot="1">
      <c r="A41" s="28"/>
      <c r="B41" s="32" t="s">
        <v>86</v>
      </c>
      <c r="C41" s="163">
        <f>SUM(C39:C40)</f>
        <v>0</v>
      </c>
      <c r="D41" s="163">
        <f>SUM(D39:D40)</f>
        <v>0</v>
      </c>
      <c r="E41" s="164">
        <f>SUM(E39:E40)</f>
        <v>0</v>
      </c>
      <c r="F41" s="164">
        <f>SUM(F39:F40)</f>
        <v>0</v>
      </c>
      <c r="G41" s="164">
        <f>SUM(G39:G40)</f>
        <v>0</v>
      </c>
      <c r="H41" s="347">
        <f>SUM(C41:G41)</f>
        <v>0</v>
      </c>
      <c r="I41" s="334"/>
      <c r="J41" s="335"/>
      <c r="K41" s="98"/>
      <c r="L41" s="98"/>
      <c r="M41" s="98"/>
      <c r="N41" s="98"/>
      <c r="O41" s="98"/>
      <c r="P41" s="108"/>
      <c r="Q41" s="108"/>
      <c r="R41" s="34"/>
      <c r="S41" s="34"/>
      <c r="T41" s="34"/>
      <c r="U41" s="34"/>
    </row>
    <row r="42" spans="1:21">
      <c r="A42" s="41" t="s">
        <v>49</v>
      </c>
      <c r="B42" s="27"/>
      <c r="C42" s="179"/>
      <c r="D42" s="179"/>
      <c r="E42" s="179"/>
      <c r="F42" s="179"/>
      <c r="G42" s="179"/>
      <c r="H42" s="329"/>
      <c r="I42" s="334"/>
      <c r="J42" s="335"/>
      <c r="K42" s="98"/>
      <c r="L42" s="98"/>
      <c r="M42" s="98"/>
      <c r="N42" s="98"/>
      <c r="O42" s="98"/>
      <c r="P42" s="108"/>
      <c r="Q42" s="108"/>
      <c r="R42" s="34"/>
      <c r="S42" s="34"/>
      <c r="T42" s="34"/>
      <c r="U42" s="34"/>
    </row>
    <row r="43" spans="1:21">
      <c r="A43" s="214" t="s">
        <v>115</v>
      </c>
      <c r="B43" s="267"/>
      <c r="C43" s="175">
        <v>0</v>
      </c>
      <c r="D43" s="167">
        <v>0</v>
      </c>
      <c r="E43" s="167">
        <v>0</v>
      </c>
      <c r="F43" s="167">
        <v>0</v>
      </c>
      <c r="G43" s="167">
        <v>0</v>
      </c>
      <c r="H43" s="323">
        <f>SUM(C43:G43)</f>
        <v>0</v>
      </c>
      <c r="I43" s="334"/>
      <c r="J43" s="335"/>
      <c r="K43" s="98"/>
      <c r="L43" s="98"/>
      <c r="M43" s="98"/>
      <c r="N43" s="98"/>
      <c r="O43" s="98"/>
      <c r="P43" s="108"/>
      <c r="Q43" s="108"/>
      <c r="R43" s="34"/>
      <c r="S43" s="34"/>
      <c r="T43" s="34"/>
      <c r="U43" s="34"/>
    </row>
    <row r="44" spans="1:21">
      <c r="A44" s="263" t="s">
        <v>116</v>
      </c>
      <c r="B44" s="282"/>
      <c r="C44" s="236">
        <v>0</v>
      </c>
      <c r="D44" s="167">
        <v>0</v>
      </c>
      <c r="E44" s="240">
        <v>0</v>
      </c>
      <c r="F44" s="240">
        <v>0</v>
      </c>
      <c r="G44" s="240">
        <v>0</v>
      </c>
      <c r="H44" s="323">
        <f>SUM(C44:G44)</f>
        <v>0</v>
      </c>
      <c r="I44" s="334"/>
      <c r="J44" s="335"/>
      <c r="K44" s="98"/>
      <c r="L44" s="98"/>
      <c r="M44" s="98"/>
      <c r="N44" s="98"/>
      <c r="O44" s="98"/>
      <c r="P44" s="108"/>
      <c r="Q44" s="108"/>
      <c r="R44" s="34"/>
      <c r="S44" s="34"/>
      <c r="T44" s="34"/>
      <c r="U44" s="34"/>
    </row>
    <row r="45" spans="1:21">
      <c r="A45" s="264" t="s">
        <v>125</v>
      </c>
      <c r="B45" s="268"/>
      <c r="C45" s="236">
        <v>0</v>
      </c>
      <c r="D45" s="236">
        <v>0</v>
      </c>
      <c r="E45" s="258">
        <v>0</v>
      </c>
      <c r="F45" s="258">
        <v>0</v>
      </c>
      <c r="G45" s="258">
        <v>0</v>
      </c>
      <c r="H45" s="323">
        <f>SUM(C45:G45)</f>
        <v>0</v>
      </c>
      <c r="I45" s="334"/>
      <c r="J45" s="335"/>
      <c r="K45" s="98"/>
      <c r="L45" s="98"/>
      <c r="M45" s="98"/>
      <c r="N45" s="98"/>
      <c r="O45" s="98"/>
      <c r="P45" s="108"/>
      <c r="Q45" s="108"/>
      <c r="R45" s="34"/>
      <c r="S45" s="34"/>
      <c r="T45" s="34"/>
      <c r="U45" s="34"/>
    </row>
    <row r="46" spans="1:21">
      <c r="A46" s="265" t="s">
        <v>117</v>
      </c>
      <c r="B46" s="243"/>
      <c r="C46" s="269">
        <v>0</v>
      </c>
      <c r="D46" s="180">
        <v>0</v>
      </c>
      <c r="E46" s="181">
        <v>0</v>
      </c>
      <c r="F46" s="181">
        <v>0</v>
      </c>
      <c r="G46" s="181">
        <v>0</v>
      </c>
      <c r="H46" s="323">
        <f>SUM(C46:G46)</f>
        <v>0</v>
      </c>
      <c r="I46" s="334"/>
      <c r="J46" s="335"/>
      <c r="K46" s="98"/>
      <c r="L46" s="98"/>
      <c r="M46" s="98"/>
      <c r="N46" s="98"/>
      <c r="O46" s="98"/>
      <c r="P46" s="108"/>
      <c r="Q46" s="108"/>
      <c r="R46" s="34"/>
      <c r="S46" s="34"/>
      <c r="T46" s="34"/>
      <c r="U46" s="34"/>
    </row>
    <row r="47" spans="1:21" ht="16.5" thickBot="1">
      <c r="A47" s="35"/>
      <c r="B47" s="266" t="s">
        <v>47</v>
      </c>
      <c r="C47" s="182">
        <f>SUM(C43:C46)</f>
        <v>0</v>
      </c>
      <c r="D47" s="182">
        <f>SUM(D43:D46)</f>
        <v>0</v>
      </c>
      <c r="E47" s="182">
        <f>SUM(E43:E46)</f>
        <v>0</v>
      </c>
      <c r="F47" s="182">
        <f>SUM(F43:F46)</f>
        <v>0</v>
      </c>
      <c r="G47" s="182">
        <f>SUM(G43:G46)</f>
        <v>0</v>
      </c>
      <c r="H47" s="347">
        <f>SUM(C47:G47)</f>
        <v>0</v>
      </c>
      <c r="I47" s="334"/>
      <c r="J47" s="335"/>
      <c r="K47" s="98"/>
      <c r="L47" s="98"/>
      <c r="M47" s="98"/>
      <c r="N47" s="98"/>
      <c r="O47" s="98"/>
      <c r="P47" s="108"/>
      <c r="Q47" s="108"/>
      <c r="R47" s="34"/>
      <c r="S47" s="34"/>
      <c r="T47" s="34"/>
      <c r="U47" s="34"/>
    </row>
    <row r="48" spans="1:21">
      <c r="A48" s="29" t="s">
        <v>50</v>
      </c>
      <c r="B48" s="30"/>
      <c r="C48" s="183"/>
      <c r="D48" s="183"/>
      <c r="E48" s="179"/>
      <c r="F48" s="179"/>
      <c r="G48" s="179"/>
      <c r="H48" s="329"/>
      <c r="I48" s="334"/>
      <c r="J48" s="335"/>
      <c r="K48" s="98"/>
      <c r="L48" s="98"/>
      <c r="M48" s="98"/>
      <c r="N48" s="98"/>
      <c r="O48" s="98"/>
      <c r="P48" s="108"/>
      <c r="Q48" s="108"/>
      <c r="R48" s="34"/>
      <c r="S48" s="34"/>
      <c r="T48" s="34"/>
      <c r="U48" s="34"/>
    </row>
    <row r="49" spans="1:21">
      <c r="A49" s="43" t="s">
        <v>110</v>
      </c>
      <c r="B49" s="277"/>
      <c r="C49" s="184">
        <v>0</v>
      </c>
      <c r="D49" s="280">
        <v>0</v>
      </c>
      <c r="E49" s="184">
        <v>0</v>
      </c>
      <c r="F49" s="184">
        <v>0</v>
      </c>
      <c r="G49" s="184">
        <v>0</v>
      </c>
      <c r="H49" s="323">
        <f>SUM(C49:G49)</f>
        <v>0</v>
      </c>
      <c r="I49" s="334"/>
      <c r="J49" s="335"/>
      <c r="K49" s="98"/>
      <c r="L49" s="98"/>
      <c r="M49" s="98"/>
      <c r="N49" s="98"/>
      <c r="O49" s="98"/>
      <c r="P49" s="108"/>
      <c r="Q49" s="108"/>
      <c r="R49" s="34"/>
      <c r="S49" s="34"/>
      <c r="T49" s="34"/>
      <c r="U49" s="34"/>
    </row>
    <row r="50" spans="1:21">
      <c r="A50" s="274" t="s">
        <v>111</v>
      </c>
      <c r="B50" s="277"/>
      <c r="C50" s="236">
        <v>0</v>
      </c>
      <c r="D50" s="236">
        <v>0</v>
      </c>
      <c r="E50" s="236">
        <v>0</v>
      </c>
      <c r="F50" s="236">
        <v>0</v>
      </c>
      <c r="G50" s="236">
        <v>0</v>
      </c>
      <c r="H50" s="323">
        <f>SUM(C50:G50)</f>
        <v>0</v>
      </c>
      <c r="I50" s="334"/>
      <c r="J50" s="335"/>
      <c r="K50" s="98"/>
      <c r="L50" s="98"/>
      <c r="M50" s="98"/>
      <c r="N50" s="98"/>
      <c r="O50" s="98"/>
      <c r="P50" s="108"/>
      <c r="Q50" s="108"/>
      <c r="R50" s="34"/>
      <c r="S50" s="34"/>
      <c r="T50" s="34"/>
      <c r="U50" s="34"/>
    </row>
    <row r="51" spans="1:21">
      <c r="A51" s="274" t="s">
        <v>112</v>
      </c>
      <c r="B51" s="277"/>
      <c r="C51" s="236">
        <v>0</v>
      </c>
      <c r="D51" s="236">
        <v>0</v>
      </c>
      <c r="E51" s="167">
        <v>0</v>
      </c>
      <c r="F51" s="167">
        <v>0</v>
      </c>
      <c r="G51" s="167">
        <v>0</v>
      </c>
      <c r="H51" s="323">
        <f>SUM(C51:G51)</f>
        <v>0</v>
      </c>
      <c r="I51" s="334"/>
      <c r="J51" s="335"/>
      <c r="K51" s="98"/>
      <c r="L51" s="98"/>
      <c r="M51" s="98"/>
      <c r="N51" s="98"/>
      <c r="O51" s="98"/>
      <c r="P51" s="108"/>
      <c r="Q51" s="108"/>
      <c r="R51" s="34"/>
      <c r="S51" s="34"/>
      <c r="T51" s="34"/>
      <c r="U51" s="34"/>
    </row>
    <row r="52" spans="1:21">
      <c r="A52" s="274" t="s">
        <v>113</v>
      </c>
      <c r="B52" s="275"/>
      <c r="C52" s="236">
        <v>0</v>
      </c>
      <c r="D52" s="167">
        <v>0</v>
      </c>
      <c r="E52" s="167">
        <v>0</v>
      </c>
      <c r="F52" s="167">
        <v>0</v>
      </c>
      <c r="G52" s="167">
        <v>0</v>
      </c>
      <c r="H52" s="323">
        <f>SUM(C52:G52)</f>
        <v>0</v>
      </c>
      <c r="I52" s="334"/>
      <c r="J52" s="335"/>
      <c r="K52" s="98"/>
      <c r="L52" s="98"/>
      <c r="M52" s="98"/>
      <c r="N52" s="98"/>
      <c r="O52" s="98"/>
      <c r="P52" s="108"/>
      <c r="Q52" s="108"/>
      <c r="R52" s="34"/>
      <c r="S52" s="34"/>
      <c r="T52" s="34"/>
      <c r="U52" s="34"/>
    </row>
    <row r="53" spans="1:21">
      <c r="A53" s="274" t="s">
        <v>113</v>
      </c>
      <c r="B53" s="276"/>
      <c r="C53" s="236">
        <v>0</v>
      </c>
      <c r="D53" s="236">
        <v>0</v>
      </c>
      <c r="E53" s="167">
        <v>0</v>
      </c>
      <c r="F53" s="167">
        <v>0</v>
      </c>
      <c r="G53" s="167">
        <v>0</v>
      </c>
      <c r="H53" s="323">
        <f>SUM(C53:G53)</f>
        <v>0</v>
      </c>
      <c r="I53" s="334"/>
      <c r="J53" s="335"/>
      <c r="K53" s="98"/>
      <c r="L53" s="98"/>
      <c r="M53" s="98"/>
      <c r="N53" s="98"/>
      <c r="O53" s="98"/>
      <c r="P53" s="108"/>
      <c r="Q53" s="108"/>
      <c r="R53" s="34"/>
      <c r="S53" s="34"/>
      <c r="T53" s="34"/>
      <c r="U53" s="34"/>
    </row>
    <row r="54" spans="1:21">
      <c r="A54" s="274" t="s">
        <v>113</v>
      </c>
      <c r="B54" s="277"/>
      <c r="C54" s="236">
        <v>0</v>
      </c>
      <c r="D54" s="258">
        <v>0</v>
      </c>
      <c r="E54" s="240">
        <v>0</v>
      </c>
      <c r="F54" s="240">
        <v>0</v>
      </c>
      <c r="G54" s="240">
        <v>0</v>
      </c>
      <c r="H54" s="323">
        <f>SUM(C54:G54)</f>
        <v>0</v>
      </c>
      <c r="I54" s="334"/>
      <c r="J54" s="335"/>
      <c r="K54" s="98"/>
      <c r="L54" s="98"/>
      <c r="M54" s="98"/>
      <c r="N54" s="98"/>
      <c r="O54" s="98"/>
      <c r="P54" s="108"/>
      <c r="Q54" s="108"/>
      <c r="R54" s="34"/>
      <c r="S54" s="34"/>
      <c r="T54" s="34"/>
      <c r="U54" s="34"/>
    </row>
    <row r="55" spans="1:21">
      <c r="A55" s="274" t="s">
        <v>109</v>
      </c>
      <c r="B55" s="273"/>
      <c r="C55" s="236">
        <v>0</v>
      </c>
      <c r="D55" s="258">
        <v>0</v>
      </c>
      <c r="E55" s="236">
        <v>0</v>
      </c>
      <c r="F55" s="236">
        <v>0</v>
      </c>
      <c r="G55" s="236">
        <v>0</v>
      </c>
      <c r="H55" s="323">
        <f>SUM(C55:G55)</f>
        <v>0</v>
      </c>
      <c r="I55" s="334"/>
      <c r="J55" s="335"/>
      <c r="K55" s="98"/>
      <c r="L55" s="98"/>
      <c r="M55" s="98"/>
      <c r="N55" s="98"/>
      <c r="O55" s="98"/>
      <c r="P55" s="108"/>
      <c r="Q55" s="108"/>
      <c r="R55" s="34"/>
      <c r="S55" s="34"/>
      <c r="T55" s="34"/>
      <c r="U55" s="34"/>
    </row>
    <row r="56" spans="1:21">
      <c r="A56" s="270" t="s">
        <v>108</v>
      </c>
      <c r="B56" s="272"/>
      <c r="C56" s="279">
        <v>0</v>
      </c>
      <c r="D56" s="213">
        <v>0</v>
      </c>
      <c r="E56" s="213">
        <v>0</v>
      </c>
      <c r="F56" s="213">
        <v>0</v>
      </c>
      <c r="G56" s="213">
        <v>0</v>
      </c>
      <c r="H56" s="323">
        <f>SUM(C56:G56)</f>
        <v>0</v>
      </c>
      <c r="I56" s="334"/>
      <c r="J56" s="335"/>
      <c r="K56" s="98"/>
      <c r="L56" s="98"/>
      <c r="M56" s="98"/>
      <c r="N56" s="98"/>
      <c r="O56" s="98"/>
      <c r="P56" s="108"/>
      <c r="Q56" s="108"/>
      <c r="R56" s="34"/>
      <c r="S56" s="34"/>
      <c r="T56" s="34"/>
      <c r="U56" s="34"/>
    </row>
    <row r="57" spans="1:21" ht="28.5">
      <c r="A57" s="278" t="s">
        <v>114</v>
      </c>
      <c r="B57" s="271"/>
      <c r="C57" s="191">
        <v>0</v>
      </c>
      <c r="D57" s="281">
        <v>0</v>
      </c>
      <c r="E57" s="281">
        <v>0</v>
      </c>
      <c r="F57" s="281">
        <v>0</v>
      </c>
      <c r="G57" s="281">
        <v>0</v>
      </c>
      <c r="H57" s="323">
        <f>SUM(C57:G57)</f>
        <v>0</v>
      </c>
      <c r="I57" s="334"/>
      <c r="J57" s="335"/>
      <c r="K57" s="98"/>
      <c r="L57" s="98"/>
      <c r="M57" s="98"/>
      <c r="N57" s="98"/>
      <c r="O57" s="98"/>
      <c r="P57" s="108"/>
      <c r="Q57" s="108"/>
      <c r="R57" s="34"/>
      <c r="S57" s="34"/>
      <c r="T57" s="34"/>
      <c r="U57" s="34"/>
    </row>
    <row r="58" spans="1:21" ht="16.5" thickBot="1">
      <c r="A58" s="31"/>
      <c r="B58" s="32" t="s">
        <v>44</v>
      </c>
      <c r="C58" s="163">
        <f>SUM(C49:C57)</f>
        <v>0</v>
      </c>
      <c r="D58" s="163">
        <f>SUM(D49:D57)</f>
        <v>0</v>
      </c>
      <c r="E58" s="163">
        <f>SUM(E49:E57)</f>
        <v>0</v>
      </c>
      <c r="F58" s="163">
        <f>SUM(F49:F57)</f>
        <v>0</v>
      </c>
      <c r="G58" s="163">
        <f>SUM(G49:G57)</f>
        <v>0</v>
      </c>
      <c r="H58" s="347">
        <f>SUM(C58:G58)</f>
        <v>0</v>
      </c>
      <c r="I58" s="334"/>
      <c r="J58" s="335"/>
      <c r="K58" s="98"/>
      <c r="L58" s="98"/>
      <c r="M58" s="98"/>
      <c r="N58" s="98"/>
      <c r="O58" s="98"/>
      <c r="P58" s="108"/>
      <c r="Q58" s="108"/>
      <c r="R58" s="34"/>
      <c r="S58" s="34"/>
      <c r="T58" s="34"/>
      <c r="U58" s="34"/>
    </row>
    <row r="59" spans="1:21" ht="16.5" thickBot="1">
      <c r="A59" s="336" t="s">
        <v>53</v>
      </c>
      <c r="B59" s="337"/>
      <c r="C59" s="185">
        <f>SUM(C58,C47,C41,C37,C34)</f>
        <v>0</v>
      </c>
      <c r="D59" s="179">
        <f>SUM(D58,D47,D41,D37,D34)</f>
        <v>0</v>
      </c>
      <c r="E59" s="179">
        <f>SUM(E58,E47,E41,E37,E34)</f>
        <v>0</v>
      </c>
      <c r="F59" s="179">
        <f>SUM(F58,F47,F41,F37,F34)</f>
        <v>0</v>
      </c>
      <c r="G59" s="179">
        <f>SUM(G58,G47,G41,G37,G34)</f>
        <v>0</v>
      </c>
      <c r="H59" s="325">
        <f>SUM(C59:G59)</f>
        <v>0</v>
      </c>
      <c r="I59" s="96"/>
      <c r="J59" s="97"/>
      <c r="K59" s="98"/>
      <c r="L59" s="98"/>
      <c r="M59" s="98"/>
      <c r="N59" s="98"/>
      <c r="O59" s="98"/>
      <c r="P59" s="108"/>
      <c r="Q59" s="108"/>
      <c r="R59" s="34"/>
      <c r="S59" s="34"/>
      <c r="T59" s="34"/>
      <c r="U59" s="34"/>
    </row>
    <row r="60" spans="1:21" ht="16.5" thickBot="1">
      <c r="A60" s="215" t="s">
        <v>101</v>
      </c>
      <c r="B60" s="227" t="s">
        <v>124</v>
      </c>
      <c r="C60" s="212">
        <f>SUM(C59-C37-C56-C57-C47)</f>
        <v>0</v>
      </c>
      <c r="D60" s="212">
        <f>SUM(D59-D37-D56-D57-D47)</f>
        <v>0</v>
      </c>
      <c r="E60" s="222">
        <f>SUM(E59-E37-E56-E57-E47)</f>
        <v>0</v>
      </c>
      <c r="F60" s="222">
        <f>SUM(F59-F37-F56-F57-F47)</f>
        <v>0</v>
      </c>
      <c r="G60" s="222">
        <f>SUM(G59-G37-G56-G57-G47)</f>
        <v>0</v>
      </c>
      <c r="H60" s="325">
        <f>SUM(C60:G60)</f>
        <v>0</v>
      </c>
      <c r="I60" s="96"/>
      <c r="J60" s="97"/>
      <c r="K60" s="98"/>
      <c r="L60" s="98"/>
      <c r="M60" s="98"/>
      <c r="N60" s="98"/>
      <c r="O60" s="98"/>
      <c r="P60" s="108"/>
      <c r="Q60" s="108"/>
      <c r="R60" s="34"/>
      <c r="S60" s="34"/>
      <c r="T60" s="34"/>
      <c r="U60" s="34"/>
    </row>
    <row r="61" spans="1:21" ht="16.5" thickBot="1">
      <c r="A61" s="338" t="s">
        <v>126</v>
      </c>
      <c r="B61" s="339"/>
      <c r="C61" s="211">
        <f>ROUND((C60*0.4),0)</f>
        <v>0</v>
      </c>
      <c r="D61" s="211">
        <f t="shared" ref="D61:G61" si="2">ROUND((D60*0.4),0)</f>
        <v>0</v>
      </c>
      <c r="E61" s="211">
        <f t="shared" ref="E61:F61" si="3">ROUND((E60*0.4),0)</f>
        <v>0</v>
      </c>
      <c r="F61" s="211">
        <f t="shared" si="3"/>
        <v>0</v>
      </c>
      <c r="G61" s="211">
        <f t="shared" si="2"/>
        <v>0</v>
      </c>
      <c r="H61" s="325">
        <f>SUM(C61:G61)</f>
        <v>0</v>
      </c>
      <c r="I61" s="100" t="s">
        <v>139</v>
      </c>
      <c r="J61" s="101"/>
      <c r="K61" s="102"/>
      <c r="L61" s="102"/>
      <c r="M61" s="102"/>
      <c r="N61" s="102"/>
      <c r="O61" s="102"/>
      <c r="P61" s="109"/>
      <c r="Q61" s="109"/>
      <c r="R61" s="34"/>
      <c r="S61" s="34"/>
      <c r="T61" s="34"/>
      <c r="U61" s="34"/>
    </row>
    <row r="62" spans="1:21" ht="16.5" thickBot="1">
      <c r="A62" s="332" t="s">
        <v>54</v>
      </c>
      <c r="B62" s="333"/>
      <c r="C62" s="186">
        <f>SUM(C59)+C61</f>
        <v>0</v>
      </c>
      <c r="D62" s="186">
        <f>SUM(D59)+D61</f>
        <v>0</v>
      </c>
      <c r="E62" s="186">
        <f>SUM(E59)+E61</f>
        <v>0</v>
      </c>
      <c r="F62" s="186">
        <f>SUM(F59)+F61</f>
        <v>0</v>
      </c>
      <c r="G62" s="186">
        <f>SUM(G59)+G61</f>
        <v>0</v>
      </c>
      <c r="H62" s="325">
        <f>SUM(C62:G62)</f>
        <v>0</v>
      </c>
      <c r="I62" s="100"/>
      <c r="J62" s="101"/>
      <c r="K62" s="102"/>
      <c r="L62" s="102"/>
      <c r="M62" s="102"/>
      <c r="N62" s="102"/>
      <c r="O62" s="102"/>
      <c r="P62" s="109"/>
      <c r="Q62" s="109"/>
      <c r="R62" s="34"/>
      <c r="S62" s="34"/>
      <c r="T62" s="34"/>
      <c r="U62" s="34"/>
    </row>
    <row r="63" spans="1:21" ht="16.5" thickBot="1">
      <c r="A63" s="65"/>
      <c r="B63" s="303"/>
      <c r="C63" s="304"/>
      <c r="D63" s="304"/>
      <c r="E63" s="309"/>
      <c r="F63" s="305"/>
      <c r="G63" s="301"/>
      <c r="H63" s="286"/>
      <c r="I63" s="96"/>
      <c r="J63" s="97"/>
      <c r="K63" s="98"/>
      <c r="L63" s="98"/>
      <c r="M63" s="98"/>
      <c r="N63" s="98"/>
      <c r="O63" s="98"/>
      <c r="P63" s="108"/>
      <c r="Q63" s="108"/>
      <c r="R63" s="34"/>
      <c r="S63" s="34"/>
      <c r="T63" s="34"/>
      <c r="U63" s="34"/>
    </row>
    <row r="64" spans="1:21" ht="16.5" thickBot="1">
      <c r="A64" s="25"/>
      <c r="B64" s="36" t="s">
        <v>46</v>
      </c>
      <c r="C64" s="187">
        <f>SUM(C59:G59)</f>
        <v>0</v>
      </c>
      <c r="D64" s="308"/>
      <c r="E64" s="286"/>
      <c r="F64" s="286"/>
      <c r="G64" s="302"/>
      <c r="H64" s="286"/>
      <c r="I64" s="96"/>
      <c r="J64" s="97"/>
      <c r="K64" s="98"/>
      <c r="L64" s="98"/>
      <c r="M64" s="98"/>
      <c r="N64" s="98"/>
      <c r="O64" s="98"/>
      <c r="P64" s="108"/>
      <c r="Q64" s="108"/>
      <c r="R64" s="34" t="s">
        <v>10</v>
      </c>
      <c r="S64" s="34"/>
      <c r="T64" s="34"/>
      <c r="U64" s="34"/>
    </row>
    <row r="65" spans="1:21" ht="16.5" thickBot="1">
      <c r="A65" s="25"/>
      <c r="B65" s="26" t="s">
        <v>131</v>
      </c>
      <c r="C65" s="187">
        <f>SUM(C61:G61)</f>
        <v>0</v>
      </c>
      <c r="D65" s="308"/>
      <c r="E65" s="286"/>
      <c r="F65" s="286"/>
      <c r="G65" s="302"/>
      <c r="H65" s="286"/>
      <c r="I65" s="96"/>
      <c r="J65" s="97"/>
      <c r="K65" s="98"/>
      <c r="L65" s="98"/>
      <c r="M65" s="98"/>
      <c r="N65" s="98"/>
      <c r="O65" s="98"/>
      <c r="P65" s="108"/>
      <c r="Q65" s="108"/>
      <c r="R65" s="34"/>
      <c r="S65" s="34"/>
      <c r="T65" s="34"/>
      <c r="U65" s="34"/>
    </row>
    <row r="66" spans="1:21" ht="18" customHeight="1" thickBot="1">
      <c r="A66" s="22"/>
      <c r="B66" s="44" t="s">
        <v>55</v>
      </c>
      <c r="C66" s="188">
        <f>SUM(C64:C65)</f>
        <v>0</v>
      </c>
      <c r="D66" s="306"/>
      <c r="E66" s="307"/>
      <c r="F66" s="294"/>
      <c r="G66" s="189"/>
      <c r="H66" s="294"/>
      <c r="I66" s="103"/>
      <c r="J66" s="104"/>
      <c r="K66" s="105"/>
      <c r="L66" s="105"/>
      <c r="M66" s="105"/>
      <c r="N66" s="105"/>
      <c r="O66" s="105"/>
      <c r="P66" s="110"/>
      <c r="Q66" s="110"/>
      <c r="R66" s="34"/>
      <c r="S66" s="34"/>
      <c r="T66" s="34"/>
      <c r="U66" s="34"/>
    </row>
  </sheetData>
  <mergeCells count="7">
    <mergeCell ref="A2:B2"/>
    <mergeCell ref="A62:B62"/>
    <mergeCell ref="I36:J58"/>
    <mergeCell ref="A59:B59"/>
    <mergeCell ref="A61:B61"/>
    <mergeCell ref="D3:G3"/>
    <mergeCell ref="I2:Q3"/>
  </mergeCells>
  <phoneticPr fontId="28" type="noConversion"/>
  <printOptions horizontalCentered="1"/>
  <pageMargins left="0.5" right="0.5" top="0.5" bottom="0.5" header="0.3" footer="0.3"/>
  <pageSetup scale="46" orientation="portrait" r:id="rId1"/>
  <colBreaks count="1" manualBreakCount="1">
    <brk id="8" min="1" max="38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AD40-4EE2-4E92-9F30-8508E1D1C43E}">
  <dimension ref="A1:H36"/>
  <sheetViews>
    <sheetView topLeftCell="A3" zoomScale="110" zoomScaleNormal="110" workbookViewId="0">
      <selection activeCell="C10" sqref="C10"/>
    </sheetView>
  </sheetViews>
  <sheetFormatPr defaultRowHeight="15"/>
  <cols>
    <col min="1" max="1" width="66.7109375" bestFit="1" customWidth="1"/>
    <col min="2" max="2" width="9.28515625" customWidth="1"/>
    <col min="3" max="3" width="103.5703125" customWidth="1"/>
  </cols>
  <sheetData>
    <row r="1" spans="1:8" ht="15.75" thickBot="1"/>
    <row r="2" spans="1:8" ht="15.75" thickBot="1">
      <c r="A2" s="111" t="s">
        <v>59</v>
      </c>
      <c r="B2" s="69"/>
      <c r="C2" s="61"/>
    </row>
    <row r="3" spans="1:8">
      <c r="A3" s="112" t="s">
        <v>70</v>
      </c>
      <c r="B3" s="143">
        <v>52</v>
      </c>
      <c r="C3" s="61"/>
    </row>
    <row r="4" spans="1:8" ht="15.75" thickBot="1">
      <c r="A4" s="113" t="s">
        <v>81</v>
      </c>
      <c r="B4" s="144">
        <f>52*37.5</f>
        <v>1950</v>
      </c>
      <c r="C4" s="61"/>
    </row>
    <row r="5" spans="1:8">
      <c r="A5" s="88" t="s">
        <v>71</v>
      </c>
      <c r="B5" s="152">
        <v>0</v>
      </c>
      <c r="C5" s="61"/>
    </row>
    <row r="6" spans="1:8">
      <c r="A6" s="88" t="s">
        <v>72</v>
      </c>
      <c r="B6" s="146">
        <f>B5/12</f>
        <v>0</v>
      </c>
      <c r="C6" s="61"/>
    </row>
    <row r="7" spans="1:8">
      <c r="A7" s="88" t="s">
        <v>64</v>
      </c>
      <c r="B7" s="146">
        <f>B5/B4</f>
        <v>0</v>
      </c>
      <c r="C7" s="61"/>
    </row>
    <row r="8" spans="1:8">
      <c r="A8" s="88" t="s">
        <v>60</v>
      </c>
      <c r="B8" s="153">
        <v>0</v>
      </c>
      <c r="C8" s="61"/>
    </row>
    <row r="9" spans="1:8">
      <c r="A9" s="114" t="s">
        <v>69</v>
      </c>
      <c r="B9" s="148">
        <f>(B8/B4)</f>
        <v>0</v>
      </c>
      <c r="C9" s="61"/>
    </row>
    <row r="10" spans="1:8">
      <c r="A10" s="114" t="s">
        <v>68</v>
      </c>
      <c r="B10" s="149">
        <f>(B9*0.12)*100</f>
        <v>0</v>
      </c>
      <c r="C10" s="61"/>
    </row>
    <row r="11" spans="1:8" ht="15.75" thickBot="1">
      <c r="A11" s="69"/>
      <c r="B11" s="69"/>
      <c r="C11" s="61"/>
    </row>
    <row r="12" spans="1:8" ht="15.75" thickBot="1">
      <c r="A12" s="115" t="s">
        <v>58</v>
      </c>
      <c r="B12" s="69"/>
      <c r="C12" s="62"/>
      <c r="F12" s="60"/>
      <c r="G12" s="60"/>
      <c r="H12" s="60"/>
    </row>
    <row r="13" spans="1:8">
      <c r="A13" s="112" t="s">
        <v>80</v>
      </c>
      <c r="B13" s="143">
        <v>39</v>
      </c>
      <c r="C13" s="63"/>
      <c r="D13" s="60"/>
      <c r="E13" s="60"/>
      <c r="F13" s="60"/>
      <c r="G13" s="60"/>
      <c r="H13" s="60"/>
    </row>
    <row r="14" spans="1:8" ht="15.75" thickBot="1">
      <c r="A14" s="113" t="s">
        <v>82</v>
      </c>
      <c r="B14" s="144">
        <f>B13*37.5</f>
        <v>1462.5</v>
      </c>
      <c r="C14" s="63"/>
      <c r="D14" s="60"/>
      <c r="E14" s="60"/>
      <c r="F14" s="60"/>
      <c r="G14" s="60"/>
      <c r="H14" s="60"/>
    </row>
    <row r="15" spans="1:8">
      <c r="A15" s="88" t="s">
        <v>73</v>
      </c>
      <c r="B15" s="154">
        <v>0</v>
      </c>
      <c r="C15" s="63"/>
      <c r="D15" s="60"/>
      <c r="E15" s="60"/>
      <c r="F15" s="60"/>
      <c r="G15" s="60"/>
      <c r="H15" s="60"/>
    </row>
    <row r="16" spans="1:8">
      <c r="A16" s="88" t="s">
        <v>72</v>
      </c>
      <c r="B16" s="147">
        <f>B15/9</f>
        <v>0</v>
      </c>
      <c r="C16" s="63"/>
      <c r="D16" s="60"/>
      <c r="E16" s="60"/>
      <c r="F16" s="60"/>
      <c r="G16" s="60"/>
      <c r="H16" s="60"/>
    </row>
    <row r="17" spans="1:8">
      <c r="A17" s="88" t="s">
        <v>62</v>
      </c>
      <c r="B17" s="147">
        <f>B15/B14</f>
        <v>0</v>
      </c>
      <c r="C17" s="63"/>
      <c r="D17" s="60"/>
      <c r="E17" s="60"/>
      <c r="F17" s="60"/>
      <c r="G17" s="60"/>
      <c r="H17" s="60"/>
    </row>
    <row r="18" spans="1:8">
      <c r="A18" s="88" t="s">
        <v>61</v>
      </c>
      <c r="B18" s="153">
        <v>0</v>
      </c>
      <c r="C18" s="63"/>
      <c r="D18" s="60"/>
      <c r="E18" s="60"/>
      <c r="F18" s="60"/>
      <c r="G18" s="60"/>
      <c r="H18" s="60"/>
    </row>
    <row r="19" spans="1:8">
      <c r="A19" s="114" t="s">
        <v>69</v>
      </c>
      <c r="B19" s="148">
        <f>B18/B14</f>
        <v>0</v>
      </c>
      <c r="C19" s="61"/>
    </row>
    <row r="20" spans="1:8">
      <c r="A20" s="114" t="s">
        <v>68</v>
      </c>
      <c r="B20" s="149">
        <f>(B19*0.09)*100</f>
        <v>0</v>
      </c>
      <c r="C20" s="61"/>
    </row>
    <row r="21" spans="1:8" ht="15.75" thickBot="1">
      <c r="A21" s="114"/>
      <c r="B21" s="116"/>
      <c r="C21" s="61"/>
    </row>
    <row r="22" spans="1:8" ht="15.75" thickBot="1">
      <c r="A22" s="117" t="s">
        <v>65</v>
      </c>
      <c r="B22" s="118"/>
    </row>
    <row r="23" spans="1:8" ht="15.75" thickBot="1">
      <c r="A23" s="119" t="s">
        <v>83</v>
      </c>
      <c r="B23" s="145">
        <v>8</v>
      </c>
    </row>
    <row r="24" spans="1:8">
      <c r="A24" s="120" t="s">
        <v>73</v>
      </c>
      <c r="B24" s="154">
        <v>0</v>
      </c>
    </row>
    <row r="25" spans="1:8">
      <c r="A25" s="120" t="s">
        <v>72</v>
      </c>
      <c r="B25" s="147">
        <f>B24/9</f>
        <v>0</v>
      </c>
    </row>
    <row r="26" spans="1:8">
      <c r="A26" s="69" t="s">
        <v>67</v>
      </c>
      <c r="B26" s="153">
        <v>0</v>
      </c>
    </row>
    <row r="27" spans="1:8">
      <c r="A27" s="70" t="s">
        <v>74</v>
      </c>
      <c r="B27" s="148">
        <f>B26/B23</f>
        <v>0</v>
      </c>
    </row>
    <row r="28" spans="1:8">
      <c r="A28" s="69" t="s">
        <v>68</v>
      </c>
      <c r="B28" s="150">
        <f>(B27*0.09)*100</f>
        <v>0</v>
      </c>
    </row>
    <row r="29" spans="1:8" ht="15.75" thickBot="1">
      <c r="A29" s="118"/>
      <c r="B29" s="118"/>
    </row>
    <row r="30" spans="1:8" ht="17.45" customHeight="1" thickBot="1">
      <c r="A30" s="121" t="s">
        <v>79</v>
      </c>
      <c r="B30" s="69"/>
    </row>
    <row r="31" spans="1:8" ht="15.75" thickBot="1">
      <c r="A31" s="122" t="s">
        <v>84</v>
      </c>
      <c r="B31" s="145">
        <v>13</v>
      </c>
    </row>
    <row r="32" spans="1:8">
      <c r="A32" s="69" t="s">
        <v>73</v>
      </c>
      <c r="B32" s="154">
        <v>0</v>
      </c>
    </row>
    <row r="33" spans="1:2">
      <c r="A33" s="69" t="s">
        <v>72</v>
      </c>
      <c r="B33" s="147">
        <f>B32/9</f>
        <v>0</v>
      </c>
    </row>
    <row r="34" spans="1:2">
      <c r="A34" s="69" t="s">
        <v>85</v>
      </c>
      <c r="B34" s="153">
        <v>0</v>
      </c>
    </row>
    <row r="35" spans="1:2">
      <c r="A35" s="69" t="s">
        <v>75</v>
      </c>
      <c r="B35" s="148">
        <f>B34/B31</f>
        <v>0</v>
      </c>
    </row>
    <row r="36" spans="1:2">
      <c r="A36" s="69" t="s">
        <v>68</v>
      </c>
      <c r="B36" s="151">
        <f>(B35*0.03)*100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workbookViewId="0">
      <selection activeCell="C12" sqref="C12"/>
    </sheetView>
  </sheetViews>
  <sheetFormatPr defaultColWidth="11.42578125" defaultRowHeight="12"/>
  <cols>
    <col min="1" max="3" width="11.42578125" style="4" customWidth="1"/>
    <col min="4" max="5" width="10.7109375" style="4" customWidth="1"/>
    <col min="6" max="6" width="4.7109375" style="4" customWidth="1"/>
    <col min="7" max="10" width="10.7109375" style="4" customWidth="1"/>
    <col min="11" max="11" width="4.7109375" style="4" customWidth="1"/>
    <col min="12" max="13" width="10.7109375" style="4" customWidth="1"/>
    <col min="14" max="256" width="11.42578125" style="4"/>
    <col min="257" max="259" width="11.42578125" style="4" customWidth="1"/>
    <col min="260" max="261" width="10.7109375" style="4" customWidth="1"/>
    <col min="262" max="262" width="4.7109375" style="4" customWidth="1"/>
    <col min="263" max="266" width="10.7109375" style="4" customWidth="1"/>
    <col min="267" max="267" width="4.7109375" style="4" customWidth="1"/>
    <col min="268" max="269" width="10.7109375" style="4" customWidth="1"/>
    <col min="270" max="512" width="11.42578125" style="4"/>
    <col min="513" max="515" width="11.42578125" style="4" customWidth="1"/>
    <col min="516" max="517" width="10.7109375" style="4" customWidth="1"/>
    <col min="518" max="518" width="4.7109375" style="4" customWidth="1"/>
    <col min="519" max="522" width="10.7109375" style="4" customWidth="1"/>
    <col min="523" max="523" width="4.7109375" style="4" customWidth="1"/>
    <col min="524" max="525" width="10.7109375" style="4" customWidth="1"/>
    <col min="526" max="768" width="11.42578125" style="4"/>
    <col min="769" max="771" width="11.42578125" style="4" customWidth="1"/>
    <col min="772" max="773" width="10.7109375" style="4" customWidth="1"/>
    <col min="774" max="774" width="4.7109375" style="4" customWidth="1"/>
    <col min="775" max="778" width="10.7109375" style="4" customWidth="1"/>
    <col min="779" max="779" width="4.7109375" style="4" customWidth="1"/>
    <col min="780" max="781" width="10.7109375" style="4" customWidth="1"/>
    <col min="782" max="1024" width="11.42578125" style="4"/>
    <col min="1025" max="1027" width="11.42578125" style="4" customWidth="1"/>
    <col min="1028" max="1029" width="10.7109375" style="4" customWidth="1"/>
    <col min="1030" max="1030" width="4.7109375" style="4" customWidth="1"/>
    <col min="1031" max="1034" width="10.7109375" style="4" customWidth="1"/>
    <col min="1035" max="1035" width="4.7109375" style="4" customWidth="1"/>
    <col min="1036" max="1037" width="10.7109375" style="4" customWidth="1"/>
    <col min="1038" max="1280" width="11.42578125" style="4"/>
    <col min="1281" max="1283" width="11.42578125" style="4" customWidth="1"/>
    <col min="1284" max="1285" width="10.7109375" style="4" customWidth="1"/>
    <col min="1286" max="1286" width="4.7109375" style="4" customWidth="1"/>
    <col min="1287" max="1290" width="10.7109375" style="4" customWidth="1"/>
    <col min="1291" max="1291" width="4.7109375" style="4" customWidth="1"/>
    <col min="1292" max="1293" width="10.7109375" style="4" customWidth="1"/>
    <col min="1294" max="1536" width="11.42578125" style="4"/>
    <col min="1537" max="1539" width="11.42578125" style="4" customWidth="1"/>
    <col min="1540" max="1541" width="10.7109375" style="4" customWidth="1"/>
    <col min="1542" max="1542" width="4.7109375" style="4" customWidth="1"/>
    <col min="1543" max="1546" width="10.7109375" style="4" customWidth="1"/>
    <col min="1547" max="1547" width="4.7109375" style="4" customWidth="1"/>
    <col min="1548" max="1549" width="10.7109375" style="4" customWidth="1"/>
    <col min="1550" max="1792" width="11.42578125" style="4"/>
    <col min="1793" max="1795" width="11.42578125" style="4" customWidth="1"/>
    <col min="1796" max="1797" width="10.7109375" style="4" customWidth="1"/>
    <col min="1798" max="1798" width="4.7109375" style="4" customWidth="1"/>
    <col min="1799" max="1802" width="10.7109375" style="4" customWidth="1"/>
    <col min="1803" max="1803" width="4.7109375" style="4" customWidth="1"/>
    <col min="1804" max="1805" width="10.7109375" style="4" customWidth="1"/>
    <col min="1806" max="2048" width="11.42578125" style="4"/>
    <col min="2049" max="2051" width="11.42578125" style="4" customWidth="1"/>
    <col min="2052" max="2053" width="10.7109375" style="4" customWidth="1"/>
    <col min="2054" max="2054" width="4.7109375" style="4" customWidth="1"/>
    <col min="2055" max="2058" width="10.7109375" style="4" customWidth="1"/>
    <col min="2059" max="2059" width="4.7109375" style="4" customWidth="1"/>
    <col min="2060" max="2061" width="10.7109375" style="4" customWidth="1"/>
    <col min="2062" max="2304" width="11.42578125" style="4"/>
    <col min="2305" max="2307" width="11.42578125" style="4" customWidth="1"/>
    <col min="2308" max="2309" width="10.7109375" style="4" customWidth="1"/>
    <col min="2310" max="2310" width="4.7109375" style="4" customWidth="1"/>
    <col min="2311" max="2314" width="10.7109375" style="4" customWidth="1"/>
    <col min="2315" max="2315" width="4.7109375" style="4" customWidth="1"/>
    <col min="2316" max="2317" width="10.7109375" style="4" customWidth="1"/>
    <col min="2318" max="2560" width="11.42578125" style="4"/>
    <col min="2561" max="2563" width="11.42578125" style="4" customWidth="1"/>
    <col min="2564" max="2565" width="10.7109375" style="4" customWidth="1"/>
    <col min="2566" max="2566" width="4.7109375" style="4" customWidth="1"/>
    <col min="2567" max="2570" width="10.7109375" style="4" customWidth="1"/>
    <col min="2571" max="2571" width="4.7109375" style="4" customWidth="1"/>
    <col min="2572" max="2573" width="10.7109375" style="4" customWidth="1"/>
    <col min="2574" max="2816" width="11.42578125" style="4"/>
    <col min="2817" max="2819" width="11.42578125" style="4" customWidth="1"/>
    <col min="2820" max="2821" width="10.7109375" style="4" customWidth="1"/>
    <col min="2822" max="2822" width="4.7109375" style="4" customWidth="1"/>
    <col min="2823" max="2826" width="10.7109375" style="4" customWidth="1"/>
    <col min="2827" max="2827" width="4.7109375" style="4" customWidth="1"/>
    <col min="2828" max="2829" width="10.7109375" style="4" customWidth="1"/>
    <col min="2830" max="3072" width="11.42578125" style="4"/>
    <col min="3073" max="3075" width="11.42578125" style="4" customWidth="1"/>
    <col min="3076" max="3077" width="10.7109375" style="4" customWidth="1"/>
    <col min="3078" max="3078" width="4.7109375" style="4" customWidth="1"/>
    <col min="3079" max="3082" width="10.7109375" style="4" customWidth="1"/>
    <col min="3083" max="3083" width="4.7109375" style="4" customWidth="1"/>
    <col min="3084" max="3085" width="10.7109375" style="4" customWidth="1"/>
    <col min="3086" max="3328" width="11.42578125" style="4"/>
    <col min="3329" max="3331" width="11.42578125" style="4" customWidth="1"/>
    <col min="3332" max="3333" width="10.7109375" style="4" customWidth="1"/>
    <col min="3334" max="3334" width="4.7109375" style="4" customWidth="1"/>
    <col min="3335" max="3338" width="10.7109375" style="4" customWidth="1"/>
    <col min="3339" max="3339" width="4.7109375" style="4" customWidth="1"/>
    <col min="3340" max="3341" width="10.7109375" style="4" customWidth="1"/>
    <col min="3342" max="3584" width="11.42578125" style="4"/>
    <col min="3585" max="3587" width="11.42578125" style="4" customWidth="1"/>
    <col min="3588" max="3589" width="10.7109375" style="4" customWidth="1"/>
    <col min="3590" max="3590" width="4.7109375" style="4" customWidth="1"/>
    <col min="3591" max="3594" width="10.7109375" style="4" customWidth="1"/>
    <col min="3595" max="3595" width="4.7109375" style="4" customWidth="1"/>
    <col min="3596" max="3597" width="10.7109375" style="4" customWidth="1"/>
    <col min="3598" max="3840" width="11.42578125" style="4"/>
    <col min="3841" max="3843" width="11.42578125" style="4" customWidth="1"/>
    <col min="3844" max="3845" width="10.7109375" style="4" customWidth="1"/>
    <col min="3846" max="3846" width="4.7109375" style="4" customWidth="1"/>
    <col min="3847" max="3850" width="10.7109375" style="4" customWidth="1"/>
    <col min="3851" max="3851" width="4.7109375" style="4" customWidth="1"/>
    <col min="3852" max="3853" width="10.7109375" style="4" customWidth="1"/>
    <col min="3854" max="4096" width="11.42578125" style="4"/>
    <col min="4097" max="4099" width="11.42578125" style="4" customWidth="1"/>
    <col min="4100" max="4101" width="10.7109375" style="4" customWidth="1"/>
    <col min="4102" max="4102" width="4.7109375" style="4" customWidth="1"/>
    <col min="4103" max="4106" width="10.7109375" style="4" customWidth="1"/>
    <col min="4107" max="4107" width="4.7109375" style="4" customWidth="1"/>
    <col min="4108" max="4109" width="10.7109375" style="4" customWidth="1"/>
    <col min="4110" max="4352" width="11.42578125" style="4"/>
    <col min="4353" max="4355" width="11.42578125" style="4" customWidth="1"/>
    <col min="4356" max="4357" width="10.7109375" style="4" customWidth="1"/>
    <col min="4358" max="4358" width="4.7109375" style="4" customWidth="1"/>
    <col min="4359" max="4362" width="10.7109375" style="4" customWidth="1"/>
    <col min="4363" max="4363" width="4.7109375" style="4" customWidth="1"/>
    <col min="4364" max="4365" width="10.7109375" style="4" customWidth="1"/>
    <col min="4366" max="4608" width="11.42578125" style="4"/>
    <col min="4609" max="4611" width="11.42578125" style="4" customWidth="1"/>
    <col min="4612" max="4613" width="10.7109375" style="4" customWidth="1"/>
    <col min="4614" max="4614" width="4.7109375" style="4" customWidth="1"/>
    <col min="4615" max="4618" width="10.7109375" style="4" customWidth="1"/>
    <col min="4619" max="4619" width="4.7109375" style="4" customWidth="1"/>
    <col min="4620" max="4621" width="10.7109375" style="4" customWidth="1"/>
    <col min="4622" max="4864" width="11.42578125" style="4"/>
    <col min="4865" max="4867" width="11.42578125" style="4" customWidth="1"/>
    <col min="4868" max="4869" width="10.7109375" style="4" customWidth="1"/>
    <col min="4870" max="4870" width="4.7109375" style="4" customWidth="1"/>
    <col min="4871" max="4874" width="10.7109375" style="4" customWidth="1"/>
    <col min="4875" max="4875" width="4.7109375" style="4" customWidth="1"/>
    <col min="4876" max="4877" width="10.7109375" style="4" customWidth="1"/>
    <col min="4878" max="5120" width="11.42578125" style="4"/>
    <col min="5121" max="5123" width="11.42578125" style="4" customWidth="1"/>
    <col min="5124" max="5125" width="10.7109375" style="4" customWidth="1"/>
    <col min="5126" max="5126" width="4.7109375" style="4" customWidth="1"/>
    <col min="5127" max="5130" width="10.7109375" style="4" customWidth="1"/>
    <col min="5131" max="5131" width="4.7109375" style="4" customWidth="1"/>
    <col min="5132" max="5133" width="10.7109375" style="4" customWidth="1"/>
    <col min="5134" max="5376" width="11.42578125" style="4"/>
    <col min="5377" max="5379" width="11.42578125" style="4" customWidth="1"/>
    <col min="5380" max="5381" width="10.7109375" style="4" customWidth="1"/>
    <col min="5382" max="5382" width="4.7109375" style="4" customWidth="1"/>
    <col min="5383" max="5386" width="10.7109375" style="4" customWidth="1"/>
    <col min="5387" max="5387" width="4.7109375" style="4" customWidth="1"/>
    <col min="5388" max="5389" width="10.7109375" style="4" customWidth="1"/>
    <col min="5390" max="5632" width="11.42578125" style="4"/>
    <col min="5633" max="5635" width="11.42578125" style="4" customWidth="1"/>
    <col min="5636" max="5637" width="10.7109375" style="4" customWidth="1"/>
    <col min="5638" max="5638" width="4.7109375" style="4" customWidth="1"/>
    <col min="5639" max="5642" width="10.7109375" style="4" customWidth="1"/>
    <col min="5643" max="5643" width="4.7109375" style="4" customWidth="1"/>
    <col min="5644" max="5645" width="10.7109375" style="4" customWidth="1"/>
    <col min="5646" max="5888" width="11.42578125" style="4"/>
    <col min="5889" max="5891" width="11.42578125" style="4" customWidth="1"/>
    <col min="5892" max="5893" width="10.7109375" style="4" customWidth="1"/>
    <col min="5894" max="5894" width="4.7109375" style="4" customWidth="1"/>
    <col min="5895" max="5898" width="10.7109375" style="4" customWidth="1"/>
    <col min="5899" max="5899" width="4.7109375" style="4" customWidth="1"/>
    <col min="5900" max="5901" width="10.7109375" style="4" customWidth="1"/>
    <col min="5902" max="6144" width="11.42578125" style="4"/>
    <col min="6145" max="6147" width="11.42578125" style="4" customWidth="1"/>
    <col min="6148" max="6149" width="10.7109375" style="4" customWidth="1"/>
    <col min="6150" max="6150" width="4.7109375" style="4" customWidth="1"/>
    <col min="6151" max="6154" width="10.7109375" style="4" customWidth="1"/>
    <col min="6155" max="6155" width="4.7109375" style="4" customWidth="1"/>
    <col min="6156" max="6157" width="10.7109375" style="4" customWidth="1"/>
    <col min="6158" max="6400" width="11.42578125" style="4"/>
    <col min="6401" max="6403" width="11.42578125" style="4" customWidth="1"/>
    <col min="6404" max="6405" width="10.7109375" style="4" customWidth="1"/>
    <col min="6406" max="6406" width="4.7109375" style="4" customWidth="1"/>
    <col min="6407" max="6410" width="10.7109375" style="4" customWidth="1"/>
    <col min="6411" max="6411" width="4.7109375" style="4" customWidth="1"/>
    <col min="6412" max="6413" width="10.7109375" style="4" customWidth="1"/>
    <col min="6414" max="6656" width="11.42578125" style="4"/>
    <col min="6657" max="6659" width="11.42578125" style="4" customWidth="1"/>
    <col min="6660" max="6661" width="10.7109375" style="4" customWidth="1"/>
    <col min="6662" max="6662" width="4.7109375" style="4" customWidth="1"/>
    <col min="6663" max="6666" width="10.7109375" style="4" customWidth="1"/>
    <col min="6667" max="6667" width="4.7109375" style="4" customWidth="1"/>
    <col min="6668" max="6669" width="10.7109375" style="4" customWidth="1"/>
    <col min="6670" max="6912" width="11.42578125" style="4"/>
    <col min="6913" max="6915" width="11.42578125" style="4" customWidth="1"/>
    <col min="6916" max="6917" width="10.7109375" style="4" customWidth="1"/>
    <col min="6918" max="6918" width="4.7109375" style="4" customWidth="1"/>
    <col min="6919" max="6922" width="10.7109375" style="4" customWidth="1"/>
    <col min="6923" max="6923" width="4.7109375" style="4" customWidth="1"/>
    <col min="6924" max="6925" width="10.7109375" style="4" customWidth="1"/>
    <col min="6926" max="7168" width="11.42578125" style="4"/>
    <col min="7169" max="7171" width="11.42578125" style="4" customWidth="1"/>
    <col min="7172" max="7173" width="10.7109375" style="4" customWidth="1"/>
    <col min="7174" max="7174" width="4.7109375" style="4" customWidth="1"/>
    <col min="7175" max="7178" width="10.7109375" style="4" customWidth="1"/>
    <col min="7179" max="7179" width="4.7109375" style="4" customWidth="1"/>
    <col min="7180" max="7181" width="10.7109375" style="4" customWidth="1"/>
    <col min="7182" max="7424" width="11.42578125" style="4"/>
    <col min="7425" max="7427" width="11.42578125" style="4" customWidth="1"/>
    <col min="7428" max="7429" width="10.7109375" style="4" customWidth="1"/>
    <col min="7430" max="7430" width="4.7109375" style="4" customWidth="1"/>
    <col min="7431" max="7434" width="10.7109375" style="4" customWidth="1"/>
    <col min="7435" max="7435" width="4.7109375" style="4" customWidth="1"/>
    <col min="7436" max="7437" width="10.7109375" style="4" customWidth="1"/>
    <col min="7438" max="7680" width="11.42578125" style="4"/>
    <col min="7681" max="7683" width="11.42578125" style="4" customWidth="1"/>
    <col min="7684" max="7685" width="10.7109375" style="4" customWidth="1"/>
    <col min="7686" max="7686" width="4.7109375" style="4" customWidth="1"/>
    <col min="7687" max="7690" width="10.7109375" style="4" customWidth="1"/>
    <col min="7691" max="7691" width="4.7109375" style="4" customWidth="1"/>
    <col min="7692" max="7693" width="10.7109375" style="4" customWidth="1"/>
    <col min="7694" max="7936" width="11.42578125" style="4"/>
    <col min="7937" max="7939" width="11.42578125" style="4" customWidth="1"/>
    <col min="7940" max="7941" width="10.7109375" style="4" customWidth="1"/>
    <col min="7942" max="7942" width="4.7109375" style="4" customWidth="1"/>
    <col min="7943" max="7946" width="10.7109375" style="4" customWidth="1"/>
    <col min="7947" max="7947" width="4.7109375" style="4" customWidth="1"/>
    <col min="7948" max="7949" width="10.7109375" style="4" customWidth="1"/>
    <col min="7950" max="8192" width="11.42578125" style="4"/>
    <col min="8193" max="8195" width="11.42578125" style="4" customWidth="1"/>
    <col min="8196" max="8197" width="10.7109375" style="4" customWidth="1"/>
    <col min="8198" max="8198" width="4.7109375" style="4" customWidth="1"/>
    <col min="8199" max="8202" width="10.7109375" style="4" customWidth="1"/>
    <col min="8203" max="8203" width="4.7109375" style="4" customWidth="1"/>
    <col min="8204" max="8205" width="10.7109375" style="4" customWidth="1"/>
    <col min="8206" max="8448" width="11.42578125" style="4"/>
    <col min="8449" max="8451" width="11.42578125" style="4" customWidth="1"/>
    <col min="8452" max="8453" width="10.7109375" style="4" customWidth="1"/>
    <col min="8454" max="8454" width="4.7109375" style="4" customWidth="1"/>
    <col min="8455" max="8458" width="10.7109375" style="4" customWidth="1"/>
    <col min="8459" max="8459" width="4.7109375" style="4" customWidth="1"/>
    <col min="8460" max="8461" width="10.7109375" style="4" customWidth="1"/>
    <col min="8462" max="8704" width="11.42578125" style="4"/>
    <col min="8705" max="8707" width="11.42578125" style="4" customWidth="1"/>
    <col min="8708" max="8709" width="10.7109375" style="4" customWidth="1"/>
    <col min="8710" max="8710" width="4.7109375" style="4" customWidth="1"/>
    <col min="8711" max="8714" width="10.7109375" style="4" customWidth="1"/>
    <col min="8715" max="8715" width="4.7109375" style="4" customWidth="1"/>
    <col min="8716" max="8717" width="10.7109375" style="4" customWidth="1"/>
    <col min="8718" max="8960" width="11.42578125" style="4"/>
    <col min="8961" max="8963" width="11.42578125" style="4" customWidth="1"/>
    <col min="8964" max="8965" width="10.7109375" style="4" customWidth="1"/>
    <col min="8966" max="8966" width="4.7109375" style="4" customWidth="1"/>
    <col min="8967" max="8970" width="10.7109375" style="4" customWidth="1"/>
    <col min="8971" max="8971" width="4.7109375" style="4" customWidth="1"/>
    <col min="8972" max="8973" width="10.7109375" style="4" customWidth="1"/>
    <col min="8974" max="9216" width="11.42578125" style="4"/>
    <col min="9217" max="9219" width="11.42578125" style="4" customWidth="1"/>
    <col min="9220" max="9221" width="10.7109375" style="4" customWidth="1"/>
    <col min="9222" max="9222" width="4.7109375" style="4" customWidth="1"/>
    <col min="9223" max="9226" width="10.7109375" style="4" customWidth="1"/>
    <col min="9227" max="9227" width="4.7109375" style="4" customWidth="1"/>
    <col min="9228" max="9229" width="10.7109375" style="4" customWidth="1"/>
    <col min="9230" max="9472" width="11.42578125" style="4"/>
    <col min="9473" max="9475" width="11.42578125" style="4" customWidth="1"/>
    <col min="9476" max="9477" width="10.7109375" style="4" customWidth="1"/>
    <col min="9478" max="9478" width="4.7109375" style="4" customWidth="1"/>
    <col min="9479" max="9482" width="10.7109375" style="4" customWidth="1"/>
    <col min="9483" max="9483" width="4.7109375" style="4" customWidth="1"/>
    <col min="9484" max="9485" width="10.7109375" style="4" customWidth="1"/>
    <col min="9486" max="9728" width="11.42578125" style="4"/>
    <col min="9729" max="9731" width="11.42578125" style="4" customWidth="1"/>
    <col min="9732" max="9733" width="10.7109375" style="4" customWidth="1"/>
    <col min="9734" max="9734" width="4.7109375" style="4" customWidth="1"/>
    <col min="9735" max="9738" width="10.7109375" style="4" customWidth="1"/>
    <col min="9739" max="9739" width="4.7109375" style="4" customWidth="1"/>
    <col min="9740" max="9741" width="10.7109375" style="4" customWidth="1"/>
    <col min="9742" max="9984" width="11.42578125" style="4"/>
    <col min="9985" max="9987" width="11.42578125" style="4" customWidth="1"/>
    <col min="9988" max="9989" width="10.7109375" style="4" customWidth="1"/>
    <col min="9990" max="9990" width="4.7109375" style="4" customWidth="1"/>
    <col min="9991" max="9994" width="10.7109375" style="4" customWidth="1"/>
    <col min="9995" max="9995" width="4.7109375" style="4" customWidth="1"/>
    <col min="9996" max="9997" width="10.7109375" style="4" customWidth="1"/>
    <col min="9998" max="10240" width="11.42578125" style="4"/>
    <col min="10241" max="10243" width="11.42578125" style="4" customWidth="1"/>
    <col min="10244" max="10245" width="10.7109375" style="4" customWidth="1"/>
    <col min="10246" max="10246" width="4.7109375" style="4" customWidth="1"/>
    <col min="10247" max="10250" width="10.7109375" style="4" customWidth="1"/>
    <col min="10251" max="10251" width="4.7109375" style="4" customWidth="1"/>
    <col min="10252" max="10253" width="10.7109375" style="4" customWidth="1"/>
    <col min="10254" max="10496" width="11.42578125" style="4"/>
    <col min="10497" max="10499" width="11.42578125" style="4" customWidth="1"/>
    <col min="10500" max="10501" width="10.7109375" style="4" customWidth="1"/>
    <col min="10502" max="10502" width="4.7109375" style="4" customWidth="1"/>
    <col min="10503" max="10506" width="10.7109375" style="4" customWidth="1"/>
    <col min="10507" max="10507" width="4.7109375" style="4" customWidth="1"/>
    <col min="10508" max="10509" width="10.7109375" style="4" customWidth="1"/>
    <col min="10510" max="10752" width="11.42578125" style="4"/>
    <col min="10753" max="10755" width="11.42578125" style="4" customWidth="1"/>
    <col min="10756" max="10757" width="10.7109375" style="4" customWidth="1"/>
    <col min="10758" max="10758" width="4.7109375" style="4" customWidth="1"/>
    <col min="10759" max="10762" width="10.7109375" style="4" customWidth="1"/>
    <col min="10763" max="10763" width="4.7109375" style="4" customWidth="1"/>
    <col min="10764" max="10765" width="10.7109375" style="4" customWidth="1"/>
    <col min="10766" max="11008" width="11.42578125" style="4"/>
    <col min="11009" max="11011" width="11.42578125" style="4" customWidth="1"/>
    <col min="11012" max="11013" width="10.7109375" style="4" customWidth="1"/>
    <col min="11014" max="11014" width="4.7109375" style="4" customWidth="1"/>
    <col min="11015" max="11018" width="10.7109375" style="4" customWidth="1"/>
    <col min="11019" max="11019" width="4.7109375" style="4" customWidth="1"/>
    <col min="11020" max="11021" width="10.7109375" style="4" customWidth="1"/>
    <col min="11022" max="11264" width="11.42578125" style="4"/>
    <col min="11265" max="11267" width="11.42578125" style="4" customWidth="1"/>
    <col min="11268" max="11269" width="10.7109375" style="4" customWidth="1"/>
    <col min="11270" max="11270" width="4.7109375" style="4" customWidth="1"/>
    <col min="11271" max="11274" width="10.7109375" style="4" customWidth="1"/>
    <col min="11275" max="11275" width="4.7109375" style="4" customWidth="1"/>
    <col min="11276" max="11277" width="10.7109375" style="4" customWidth="1"/>
    <col min="11278" max="11520" width="11.42578125" style="4"/>
    <col min="11521" max="11523" width="11.42578125" style="4" customWidth="1"/>
    <col min="11524" max="11525" width="10.7109375" style="4" customWidth="1"/>
    <col min="11526" max="11526" width="4.7109375" style="4" customWidth="1"/>
    <col min="11527" max="11530" width="10.7109375" style="4" customWidth="1"/>
    <col min="11531" max="11531" width="4.7109375" style="4" customWidth="1"/>
    <col min="11532" max="11533" width="10.7109375" style="4" customWidth="1"/>
    <col min="11534" max="11776" width="11.42578125" style="4"/>
    <col min="11777" max="11779" width="11.42578125" style="4" customWidth="1"/>
    <col min="11780" max="11781" width="10.7109375" style="4" customWidth="1"/>
    <col min="11782" max="11782" width="4.7109375" style="4" customWidth="1"/>
    <col min="11783" max="11786" width="10.7109375" style="4" customWidth="1"/>
    <col min="11787" max="11787" width="4.7109375" style="4" customWidth="1"/>
    <col min="11788" max="11789" width="10.7109375" style="4" customWidth="1"/>
    <col min="11790" max="12032" width="11.42578125" style="4"/>
    <col min="12033" max="12035" width="11.42578125" style="4" customWidth="1"/>
    <col min="12036" max="12037" width="10.7109375" style="4" customWidth="1"/>
    <col min="12038" max="12038" width="4.7109375" style="4" customWidth="1"/>
    <col min="12039" max="12042" width="10.7109375" style="4" customWidth="1"/>
    <col min="12043" max="12043" width="4.7109375" style="4" customWidth="1"/>
    <col min="12044" max="12045" width="10.7109375" style="4" customWidth="1"/>
    <col min="12046" max="12288" width="11.42578125" style="4"/>
    <col min="12289" max="12291" width="11.42578125" style="4" customWidth="1"/>
    <col min="12292" max="12293" width="10.7109375" style="4" customWidth="1"/>
    <col min="12294" max="12294" width="4.7109375" style="4" customWidth="1"/>
    <col min="12295" max="12298" width="10.7109375" style="4" customWidth="1"/>
    <col min="12299" max="12299" width="4.7109375" style="4" customWidth="1"/>
    <col min="12300" max="12301" width="10.7109375" style="4" customWidth="1"/>
    <col min="12302" max="12544" width="11.42578125" style="4"/>
    <col min="12545" max="12547" width="11.42578125" style="4" customWidth="1"/>
    <col min="12548" max="12549" width="10.7109375" style="4" customWidth="1"/>
    <col min="12550" max="12550" width="4.7109375" style="4" customWidth="1"/>
    <col min="12551" max="12554" width="10.7109375" style="4" customWidth="1"/>
    <col min="12555" max="12555" width="4.7109375" style="4" customWidth="1"/>
    <col min="12556" max="12557" width="10.7109375" style="4" customWidth="1"/>
    <col min="12558" max="12800" width="11.42578125" style="4"/>
    <col min="12801" max="12803" width="11.42578125" style="4" customWidth="1"/>
    <col min="12804" max="12805" width="10.7109375" style="4" customWidth="1"/>
    <col min="12806" max="12806" width="4.7109375" style="4" customWidth="1"/>
    <col min="12807" max="12810" width="10.7109375" style="4" customWidth="1"/>
    <col min="12811" max="12811" width="4.7109375" style="4" customWidth="1"/>
    <col min="12812" max="12813" width="10.7109375" style="4" customWidth="1"/>
    <col min="12814" max="13056" width="11.42578125" style="4"/>
    <col min="13057" max="13059" width="11.42578125" style="4" customWidth="1"/>
    <col min="13060" max="13061" width="10.7109375" style="4" customWidth="1"/>
    <col min="13062" max="13062" width="4.7109375" style="4" customWidth="1"/>
    <col min="13063" max="13066" width="10.7109375" style="4" customWidth="1"/>
    <col min="13067" max="13067" width="4.7109375" style="4" customWidth="1"/>
    <col min="13068" max="13069" width="10.7109375" style="4" customWidth="1"/>
    <col min="13070" max="13312" width="11.42578125" style="4"/>
    <col min="13313" max="13315" width="11.42578125" style="4" customWidth="1"/>
    <col min="13316" max="13317" width="10.7109375" style="4" customWidth="1"/>
    <col min="13318" max="13318" width="4.7109375" style="4" customWidth="1"/>
    <col min="13319" max="13322" width="10.7109375" style="4" customWidth="1"/>
    <col min="13323" max="13323" width="4.7109375" style="4" customWidth="1"/>
    <col min="13324" max="13325" width="10.7109375" style="4" customWidth="1"/>
    <col min="13326" max="13568" width="11.42578125" style="4"/>
    <col min="13569" max="13571" width="11.42578125" style="4" customWidth="1"/>
    <col min="13572" max="13573" width="10.7109375" style="4" customWidth="1"/>
    <col min="13574" max="13574" width="4.7109375" style="4" customWidth="1"/>
    <col min="13575" max="13578" width="10.7109375" style="4" customWidth="1"/>
    <col min="13579" max="13579" width="4.7109375" style="4" customWidth="1"/>
    <col min="13580" max="13581" width="10.7109375" style="4" customWidth="1"/>
    <col min="13582" max="13824" width="11.42578125" style="4"/>
    <col min="13825" max="13827" width="11.42578125" style="4" customWidth="1"/>
    <col min="13828" max="13829" width="10.7109375" style="4" customWidth="1"/>
    <col min="13830" max="13830" width="4.7109375" style="4" customWidth="1"/>
    <col min="13831" max="13834" width="10.7109375" style="4" customWidth="1"/>
    <col min="13835" max="13835" width="4.7109375" style="4" customWidth="1"/>
    <col min="13836" max="13837" width="10.7109375" style="4" customWidth="1"/>
    <col min="13838" max="14080" width="11.42578125" style="4"/>
    <col min="14081" max="14083" width="11.42578125" style="4" customWidth="1"/>
    <col min="14084" max="14085" width="10.7109375" style="4" customWidth="1"/>
    <col min="14086" max="14086" width="4.7109375" style="4" customWidth="1"/>
    <col min="14087" max="14090" width="10.7109375" style="4" customWidth="1"/>
    <col min="14091" max="14091" width="4.7109375" style="4" customWidth="1"/>
    <col min="14092" max="14093" width="10.7109375" style="4" customWidth="1"/>
    <col min="14094" max="14336" width="11.42578125" style="4"/>
    <col min="14337" max="14339" width="11.42578125" style="4" customWidth="1"/>
    <col min="14340" max="14341" width="10.7109375" style="4" customWidth="1"/>
    <col min="14342" max="14342" width="4.7109375" style="4" customWidth="1"/>
    <col min="14343" max="14346" width="10.7109375" style="4" customWidth="1"/>
    <col min="14347" max="14347" width="4.7109375" style="4" customWidth="1"/>
    <col min="14348" max="14349" width="10.7109375" style="4" customWidth="1"/>
    <col min="14350" max="14592" width="11.42578125" style="4"/>
    <col min="14593" max="14595" width="11.42578125" style="4" customWidth="1"/>
    <col min="14596" max="14597" width="10.7109375" style="4" customWidth="1"/>
    <col min="14598" max="14598" width="4.7109375" style="4" customWidth="1"/>
    <col min="14599" max="14602" width="10.7109375" style="4" customWidth="1"/>
    <col min="14603" max="14603" width="4.7109375" style="4" customWidth="1"/>
    <col min="14604" max="14605" width="10.7109375" style="4" customWidth="1"/>
    <col min="14606" max="14848" width="11.42578125" style="4"/>
    <col min="14849" max="14851" width="11.42578125" style="4" customWidth="1"/>
    <col min="14852" max="14853" width="10.7109375" style="4" customWidth="1"/>
    <col min="14854" max="14854" width="4.7109375" style="4" customWidth="1"/>
    <col min="14855" max="14858" width="10.7109375" style="4" customWidth="1"/>
    <col min="14859" max="14859" width="4.7109375" style="4" customWidth="1"/>
    <col min="14860" max="14861" width="10.7109375" style="4" customWidth="1"/>
    <col min="14862" max="15104" width="11.42578125" style="4"/>
    <col min="15105" max="15107" width="11.42578125" style="4" customWidth="1"/>
    <col min="15108" max="15109" width="10.7109375" style="4" customWidth="1"/>
    <col min="15110" max="15110" width="4.7109375" style="4" customWidth="1"/>
    <col min="15111" max="15114" width="10.7109375" style="4" customWidth="1"/>
    <col min="15115" max="15115" width="4.7109375" style="4" customWidth="1"/>
    <col min="15116" max="15117" width="10.7109375" style="4" customWidth="1"/>
    <col min="15118" max="15360" width="11.42578125" style="4"/>
    <col min="15361" max="15363" width="11.42578125" style="4" customWidth="1"/>
    <col min="15364" max="15365" width="10.7109375" style="4" customWidth="1"/>
    <col min="15366" max="15366" width="4.7109375" style="4" customWidth="1"/>
    <col min="15367" max="15370" width="10.7109375" style="4" customWidth="1"/>
    <col min="15371" max="15371" width="4.7109375" style="4" customWidth="1"/>
    <col min="15372" max="15373" width="10.7109375" style="4" customWidth="1"/>
    <col min="15374" max="15616" width="11.42578125" style="4"/>
    <col min="15617" max="15619" width="11.42578125" style="4" customWidth="1"/>
    <col min="15620" max="15621" width="10.7109375" style="4" customWidth="1"/>
    <col min="15622" max="15622" width="4.7109375" style="4" customWidth="1"/>
    <col min="15623" max="15626" width="10.7109375" style="4" customWidth="1"/>
    <col min="15627" max="15627" width="4.7109375" style="4" customWidth="1"/>
    <col min="15628" max="15629" width="10.7109375" style="4" customWidth="1"/>
    <col min="15630" max="15872" width="11.42578125" style="4"/>
    <col min="15873" max="15875" width="11.42578125" style="4" customWidth="1"/>
    <col min="15876" max="15877" width="10.7109375" style="4" customWidth="1"/>
    <col min="15878" max="15878" width="4.7109375" style="4" customWidth="1"/>
    <col min="15879" max="15882" width="10.7109375" style="4" customWidth="1"/>
    <col min="15883" max="15883" width="4.7109375" style="4" customWidth="1"/>
    <col min="15884" max="15885" width="10.7109375" style="4" customWidth="1"/>
    <col min="15886" max="16128" width="11.42578125" style="4"/>
    <col min="16129" max="16131" width="11.42578125" style="4" customWidth="1"/>
    <col min="16132" max="16133" width="10.7109375" style="4" customWidth="1"/>
    <col min="16134" max="16134" width="4.7109375" style="4" customWidth="1"/>
    <col min="16135" max="16138" width="10.7109375" style="4" customWidth="1"/>
    <col min="16139" max="16139" width="4.7109375" style="4" customWidth="1"/>
    <col min="16140" max="16141" width="10.7109375" style="4" customWidth="1"/>
    <col min="16142" max="16384" width="11.42578125" style="4"/>
  </cols>
  <sheetData>
    <row r="1" spans="1:24">
      <c r="G1" s="5"/>
      <c r="I1" s="6"/>
      <c r="J1" s="6"/>
      <c r="K1" s="7"/>
    </row>
    <row r="2" spans="1:24">
      <c r="G2" s="5"/>
      <c r="I2" s="6"/>
      <c r="J2" s="6"/>
      <c r="K2" s="7"/>
    </row>
    <row r="6" spans="1:24">
      <c r="A6" s="344" t="s">
        <v>11</v>
      </c>
      <c r="B6" s="344"/>
      <c r="C6" s="136"/>
      <c r="D6" s="344" t="s">
        <v>12</v>
      </c>
      <c r="E6" s="344"/>
      <c r="F6" s="137"/>
      <c r="G6" s="344" t="s">
        <v>3</v>
      </c>
      <c r="H6" s="344"/>
      <c r="W6" s="8"/>
      <c r="X6" s="8"/>
    </row>
    <row r="7" spans="1:24">
      <c r="A7" s="345" t="s">
        <v>13</v>
      </c>
      <c r="B7" s="345"/>
      <c r="C7" s="136"/>
      <c r="D7" s="345" t="s">
        <v>14</v>
      </c>
      <c r="E7" s="346"/>
      <c r="F7" s="138"/>
      <c r="G7" s="345" t="s">
        <v>15</v>
      </c>
      <c r="H7" s="345"/>
      <c r="W7" s="8"/>
      <c r="X7" s="8"/>
    </row>
    <row r="8" spans="1:24">
      <c r="A8" s="138"/>
      <c r="B8" s="138"/>
      <c r="C8" s="138"/>
      <c r="D8" s="138"/>
      <c r="E8" s="138"/>
      <c r="F8" s="138"/>
      <c r="G8" s="138"/>
      <c r="H8" s="138"/>
      <c r="J8" s="9"/>
      <c r="W8" s="8"/>
      <c r="X8" s="8"/>
    </row>
    <row r="9" spans="1:24">
      <c r="A9" s="139" t="s">
        <v>16</v>
      </c>
      <c r="B9" s="139" t="s">
        <v>17</v>
      </c>
      <c r="C9" s="139"/>
      <c r="D9" s="139" t="s">
        <v>18</v>
      </c>
      <c r="E9" s="139" t="s">
        <v>19</v>
      </c>
      <c r="F9" s="137"/>
      <c r="G9" s="139" t="s">
        <v>18</v>
      </c>
      <c r="H9" s="139" t="s">
        <v>19</v>
      </c>
      <c r="K9" s="9"/>
      <c r="L9" s="9"/>
      <c r="M9" s="9"/>
      <c r="N9" s="9"/>
      <c r="O9" s="9"/>
      <c r="P9" s="9"/>
      <c r="Q9" s="9"/>
      <c r="R9" s="9"/>
      <c r="W9" s="8"/>
      <c r="X9" s="8"/>
    </row>
    <row r="10" spans="1:24">
      <c r="C10" s="10"/>
      <c r="D10" s="10"/>
      <c r="J10" s="9"/>
    </row>
    <row r="11" spans="1:24">
      <c r="A11" s="140">
        <v>0</v>
      </c>
      <c r="B11" s="142">
        <f>A11*0.03</f>
        <v>0</v>
      </c>
      <c r="C11" s="12"/>
      <c r="D11" s="141">
        <v>0</v>
      </c>
      <c r="E11" s="142">
        <f>D11*0.09</f>
        <v>0</v>
      </c>
      <c r="F11" s="11"/>
      <c r="G11" s="140">
        <v>0</v>
      </c>
      <c r="H11" s="142">
        <f>G11*0.12</f>
        <v>0</v>
      </c>
      <c r="J11" s="9"/>
    </row>
    <row r="12" spans="1:24" ht="12.75" thickBot="1">
      <c r="A12" s="13"/>
      <c r="B12" s="14"/>
      <c r="C12" s="14"/>
      <c r="D12" s="13"/>
      <c r="E12" s="14"/>
      <c r="F12" s="13"/>
      <c r="G12" s="13"/>
      <c r="H12" s="14"/>
    </row>
    <row r="13" spans="1:24">
      <c r="E13" s="8"/>
      <c r="H13" s="8"/>
    </row>
    <row r="14" spans="1:24">
      <c r="A14" s="15" t="s">
        <v>20</v>
      </c>
      <c r="B14" s="16"/>
      <c r="C14" s="16"/>
      <c r="D14" s="15"/>
      <c r="E14" s="15"/>
      <c r="F14" s="15"/>
      <c r="G14" s="15"/>
      <c r="H14" s="15"/>
      <c r="I14" s="16"/>
    </row>
    <row r="15" spans="1:24">
      <c r="A15" s="15"/>
      <c r="B15" s="16"/>
      <c r="C15" s="16"/>
      <c r="D15" s="15"/>
      <c r="E15" s="15"/>
      <c r="F15" s="15"/>
      <c r="G15" s="15"/>
      <c r="H15" s="15"/>
      <c r="I15" s="16"/>
    </row>
    <row r="16" spans="1:24">
      <c r="A16" s="15" t="s">
        <v>21</v>
      </c>
      <c r="B16" s="16"/>
      <c r="C16" s="16"/>
      <c r="D16" s="15"/>
      <c r="E16" s="15"/>
      <c r="F16" s="15"/>
      <c r="G16" s="15"/>
      <c r="H16" s="15"/>
      <c r="I16" s="16"/>
    </row>
    <row r="17" spans="1:12">
      <c r="A17" s="15" t="s">
        <v>22</v>
      </c>
      <c r="B17" s="16"/>
      <c r="C17" s="16"/>
      <c r="D17" s="15"/>
      <c r="E17" s="15"/>
      <c r="F17" s="15"/>
      <c r="G17" s="15"/>
      <c r="H17" s="15"/>
      <c r="I17" s="16"/>
    </row>
    <row r="18" spans="1:12">
      <c r="B18" s="8"/>
      <c r="C18" s="8"/>
      <c r="I18" s="8"/>
    </row>
    <row r="19" spans="1:12">
      <c r="B19" s="8"/>
      <c r="C19" s="8"/>
      <c r="I19" s="8"/>
    </row>
    <row r="20" spans="1:12">
      <c r="A20" s="17" t="s">
        <v>10</v>
      </c>
      <c r="I20" s="8"/>
    </row>
    <row r="21" spans="1:12">
      <c r="A21" s="17" t="s">
        <v>23</v>
      </c>
    </row>
    <row r="22" spans="1:12">
      <c r="A22" s="17" t="s">
        <v>24</v>
      </c>
    </row>
    <row r="23" spans="1:12">
      <c r="I23" s="8"/>
    </row>
    <row r="24" spans="1:12" ht="15">
      <c r="A24" s="4" t="s">
        <v>25</v>
      </c>
      <c r="B24" t="s">
        <v>26</v>
      </c>
      <c r="C24"/>
      <c r="D24"/>
      <c r="E24" s="18"/>
      <c r="F24"/>
      <c r="H24"/>
      <c r="I24"/>
      <c r="J24"/>
      <c r="K24"/>
      <c r="L24" s="8"/>
    </row>
    <row r="25" spans="1:12" ht="15">
      <c r="B25" t="s">
        <v>27</v>
      </c>
      <c r="C25"/>
      <c r="D25"/>
      <c r="E25"/>
      <c r="F25"/>
      <c r="H25"/>
      <c r="I25"/>
      <c r="J25"/>
      <c r="K25"/>
    </row>
    <row r="26" spans="1:12" ht="15">
      <c r="B26" t="s">
        <v>28</v>
      </c>
      <c r="C26"/>
      <c r="D26"/>
      <c r="E26"/>
      <c r="F26"/>
      <c r="H26"/>
      <c r="I26"/>
      <c r="J26"/>
      <c r="K26"/>
    </row>
    <row r="28" spans="1:12" ht="15">
      <c r="A28" s="4" t="s">
        <v>29</v>
      </c>
      <c r="B28" t="s">
        <v>30</v>
      </c>
      <c r="C28"/>
      <c r="D28"/>
      <c r="E28"/>
      <c r="F28"/>
      <c r="H28"/>
      <c r="I28"/>
      <c r="J28"/>
      <c r="K28"/>
    </row>
    <row r="29" spans="1:12" ht="15">
      <c r="B29" t="s">
        <v>31</v>
      </c>
      <c r="C29"/>
      <c r="D29"/>
      <c r="E29"/>
      <c r="F29"/>
      <c r="H29"/>
      <c r="I29"/>
      <c r="J29"/>
      <c r="K29"/>
    </row>
    <row r="30" spans="1:12" ht="15">
      <c r="B30" t="s">
        <v>32</v>
      </c>
      <c r="C30"/>
      <c r="D30"/>
      <c r="E30"/>
      <c r="F30"/>
      <c r="H30"/>
      <c r="I30"/>
      <c r="J30"/>
      <c r="K30"/>
    </row>
    <row r="32" spans="1:12">
      <c r="A32" s="4" t="s">
        <v>33</v>
      </c>
    </row>
    <row r="33" spans="1:1">
      <c r="A33" s="19" t="s">
        <v>34</v>
      </c>
    </row>
    <row r="34" spans="1:1">
      <c r="A34" s="19" t="s">
        <v>35</v>
      </c>
    </row>
    <row r="35" spans="1:1">
      <c r="A35" s="19" t="s">
        <v>36</v>
      </c>
    </row>
    <row r="36" spans="1:1">
      <c r="A36" s="19" t="s">
        <v>37</v>
      </c>
    </row>
    <row r="37" spans="1:1">
      <c r="A37" s="19" t="s">
        <v>38</v>
      </c>
    </row>
    <row r="38" spans="1:1">
      <c r="A38" s="19" t="s">
        <v>39</v>
      </c>
    </row>
    <row r="39" spans="1:1">
      <c r="A39" s="19" t="s">
        <v>40</v>
      </c>
    </row>
    <row r="40" spans="1:1">
      <c r="A40" s="19" t="s">
        <v>41</v>
      </c>
    </row>
  </sheetData>
  <mergeCells count="6">
    <mergeCell ref="A6:B6"/>
    <mergeCell ref="D6:E6"/>
    <mergeCell ref="G6:H6"/>
    <mergeCell ref="A7:B7"/>
    <mergeCell ref="D7:E7"/>
    <mergeCell ref="G7:H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6C1D807830394EBAE763A98E07AC15" ma:contentTypeVersion="15" ma:contentTypeDescription="Create a new document." ma:contentTypeScope="" ma:versionID="c59e6c5a12878242a915a8c9cf00157e">
  <xsd:schema xmlns:xsd="http://www.w3.org/2001/XMLSchema" xmlns:xs="http://www.w3.org/2001/XMLSchema" xmlns:p="http://schemas.microsoft.com/office/2006/metadata/properties" xmlns:ns3="c5ea531a-1361-4113-bf74-bc98e64f6628" xmlns:ns4="39364224-1321-43c3-ac3e-54d91d64c3ea" targetNamespace="http://schemas.microsoft.com/office/2006/metadata/properties" ma:root="true" ma:fieldsID="1cb77052b8ab67c78408110e92d2ef6d" ns3:_="" ns4:_="">
    <xsd:import namespace="c5ea531a-1361-4113-bf74-bc98e64f6628"/>
    <xsd:import namespace="39364224-1321-43c3-ac3e-54d91d64c3e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a531a-1361-4113-bf74-bc98e64f66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64224-1321-43c3-ac3e-54d91d64c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364224-1321-43c3-ac3e-54d91d64c3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791062-A728-4616-81C2-56F7C53E5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ea531a-1361-4113-bf74-bc98e64f6628"/>
    <ds:schemaRef ds:uri="39364224-1321-43c3-ac3e-54d91d64c3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AD49E-3806-4817-892E-0AD7437B2367}">
  <ds:schemaRefs>
    <ds:schemaRef ds:uri="39364224-1321-43c3-ac3e-54d91d64c3e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c5ea531a-1361-4113-bf74-bc98e64f662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CD9391-610F-47FF-937F-0B2E39C646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NKU</vt:lpstr>
      <vt:lpstr>% Effort &amp; Hourly Rate</vt:lpstr>
      <vt:lpstr>Person Months</vt:lpstr>
      <vt:lpstr>NKU!Print_Area</vt:lpstr>
    </vt:vector>
  </TitlesOfParts>
  <Company>Northern Kentucky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Shelton</dc:creator>
  <cp:lastModifiedBy>Craig Holloman</cp:lastModifiedBy>
  <cp:lastPrinted>2023-05-18T19:51:22Z</cp:lastPrinted>
  <dcterms:created xsi:type="dcterms:W3CDTF">2014-08-14T18:50:51Z</dcterms:created>
  <dcterms:modified xsi:type="dcterms:W3CDTF">2024-11-21T12:52:47Z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0x0101009E6C1D807830394EBAE763A98E07AC15</vt:lpwstr>
  </property>
</Properties>
</file>